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externalLinks/externalLink1.xml" ContentType="application/vnd.openxmlformats-officedocument.spreadsheetml.externalLink+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codeName="{E757BCB4-07E6-AE0B-56E0-F0EEF7A6E26C}"/>
  <workbookPr codeName="ThisWorkbook" defaultThemeVersion="124226"/>
  <mc:AlternateContent xmlns:mc="http://schemas.openxmlformats.org/markup-compatibility/2006">
    <mc:Choice Requires="x15">
      <x15ac:absPath xmlns:x15ac="http://schemas.microsoft.com/office/spreadsheetml/2010/11/ac" url="X:\2023 Budget\Adopt - FAST Documents\"/>
    </mc:Choice>
  </mc:AlternateContent>
  <xr:revisionPtr revIDLastSave="0" documentId="13_ncr:1_{D01B83FE-E122-4CE8-B2FD-40B782AE7EEB}" xr6:coauthVersionLast="47" xr6:coauthVersionMax="47" xr10:uidLastSave="{00000000-0000-0000-0000-000000000000}"/>
  <bookViews>
    <workbookView xWindow="22932" yWindow="-144" windowWidth="23256" windowHeight="12456" firstSheet="6" activeTab="9" xr2:uid="{00000000-000D-0000-FFFF-FFFF00000000}"/>
  </bookViews>
  <sheets>
    <sheet name="Cover Page" sheetId="12" r:id="rId1"/>
    <sheet name="Sheet1" sheetId="15" state="hidden" r:id="rId2"/>
    <sheet name="UFB-1 Tax Impact" sheetId="1" r:id="rId3"/>
    <sheet name="UFB-2 Revenue Summary" sheetId="2" r:id="rId4"/>
    <sheet name="UFB-3 Appropriations Summary" sheetId="3" r:id="rId5"/>
    <sheet name="UFB-4 Structural Imbalances" sheetId="4" r:id="rId6"/>
    <sheet name="UFB-5 Tax Assessments" sheetId="5" r:id="rId7"/>
    <sheet name="UFB-6 Tax Abatements" sheetId="6" r:id="rId8"/>
    <sheet name="UFB-7 Personnel Costs" sheetId="7" r:id="rId9"/>
    <sheet name="UFB-8 Health Benefits" sheetId="8" r:id="rId10"/>
    <sheet name="UFB-9 Accum. Absence Liability" sheetId="9" r:id="rId11"/>
    <sheet name="UFB-10 Debt" sheetId="10" r:id="rId12"/>
    <sheet name="UFB-11 Shared Services" sheetId="11" r:id="rId13"/>
    <sheet name="UFB-12 Auth. &amp; Fire Dist." sheetId="13" r:id="rId14"/>
    <sheet name="muni" sheetId="14" state="hidden" r:id="rId15"/>
    <sheet name="Notes" sheetId="16" r:id="rId16"/>
  </sheets>
  <externalReferences>
    <externalReference r:id="rId17"/>
  </externalReferences>
  <definedNames>
    <definedName name="AbateType">'[1]Data Lists'!$A$4:$A$6</definedName>
    <definedName name="ActEst">'[1]Data Lists'!$A$8:$A$9</definedName>
    <definedName name="_xlnm.Print_Area" localSheetId="0">'Cover Page'!$A$1:$Q$35</definedName>
    <definedName name="_xlnm.Print_Area" localSheetId="15">Notes!$J$1:$L$5</definedName>
    <definedName name="_xlnm.Print_Area" localSheetId="2">'UFB-1 Tax Impact'!$J$1:$T$39</definedName>
    <definedName name="_xlnm.Print_Area" localSheetId="11">'UFB-10 Debt'!$J$1:$S$33</definedName>
    <definedName name="_xlnm.Print_Area" localSheetId="12">'UFB-11 Shared Services'!$J$1:$P$40</definedName>
    <definedName name="_xlnm.Print_Area" localSheetId="13">'UFB-12 Auth. &amp; Fire Dist.'!$K$1:$V$23</definedName>
    <definedName name="_xlnm.Print_Area" localSheetId="3">'UFB-2 Revenue Summary'!$J$1:$Y$23</definedName>
    <definedName name="_xlnm.Print_Area" localSheetId="4">'UFB-3 Appropriations Summary'!$J$1:$AA$29</definedName>
    <definedName name="_xlnm.Print_Area" localSheetId="5">'UFB-4 Structural Imbalances'!$J$1:$P$27</definedName>
    <definedName name="_xlnm.Print_Area" localSheetId="6">'UFB-5 Tax Assessments'!$J$1:$U$36</definedName>
    <definedName name="_xlnm.Print_Area" localSheetId="7">'UFB-6 Tax Abatements'!$J$1:$AG$40</definedName>
    <definedName name="_xlnm.Print_Area" localSheetId="8">'UFB-7 Personnel Costs'!$J$1:$S$26</definedName>
    <definedName name="_xlnm.Print_Area" localSheetId="9">'UFB-8 Health Benefits'!$J$1:$P$34</definedName>
    <definedName name="_xlnm.Print_Area" localSheetId="10">'UFB-9 Accum. Absence Liability'!$J$1:$P$42</definedName>
    <definedName name="ReceivingProviding">'[1]Data Lists'!$A$14:$A$15</definedName>
    <definedName name="RUTOptions">'[1]Data Lists'!$A$1:$A$2</definedName>
    <definedName name="YESNO">'[1]Data Lists'!$A$11:$A$12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8" i="3" l="1"/>
  <c r="V23" i="3"/>
  <c r="T9" i="3"/>
  <c r="T5" i="3"/>
  <c r="R7" i="2" l="1"/>
  <c r="R13" i="10" l="1"/>
  <c r="Q13" i="10"/>
  <c r="P13" i="10"/>
  <c r="P12" i="10"/>
  <c r="P11" i="10"/>
  <c r="S11" i="10" s="1"/>
  <c r="S10" i="10"/>
  <c r="S7" i="10"/>
  <c r="S6" i="10"/>
  <c r="L10" i="10" l="1"/>
  <c r="L6" i="10"/>
  <c r="O7" i="2" l="1"/>
  <c r="O6" i="2"/>
  <c r="T7" i="2" l="1"/>
  <c r="N9" i="7" l="1"/>
  <c r="N11" i="7" l="1"/>
  <c r="I9" i="12" l="1"/>
  <c r="H20" i="12"/>
  <c r="H19" i="12"/>
  <c r="D20" i="12"/>
  <c r="D19" i="12"/>
  <c r="B20" i="12"/>
  <c r="A20" i="12"/>
  <c r="B19" i="12"/>
  <c r="A19" i="12"/>
  <c r="N26" i="8"/>
  <c r="P24" i="8"/>
  <c r="P23" i="8"/>
  <c r="P22" i="8"/>
  <c r="P21" i="8"/>
  <c r="N18" i="8"/>
  <c r="P16" i="8"/>
  <c r="P15" i="8"/>
  <c r="P14" i="8"/>
  <c r="P13" i="8"/>
  <c r="N10" i="8"/>
  <c r="P8" i="8"/>
  <c r="P7" i="8"/>
  <c r="P6" i="8"/>
  <c r="P5" i="8"/>
  <c r="P26" i="8" l="1"/>
  <c r="P18" i="8"/>
  <c r="P10"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1" i="2"/>
  <c r="Q20"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J15" i="10"/>
  <c r="J14" i="10"/>
  <c r="J13" i="10"/>
  <c r="J12" i="10"/>
  <c r="AA28" i="3"/>
  <c r="Z28" i="3"/>
  <c r="Y28" i="3"/>
  <c r="X28" i="3"/>
  <c r="Y22" i="2"/>
  <c r="X22" i="2"/>
  <c r="W22" i="2"/>
  <c r="V22" i="2"/>
  <c r="J11" i="10" l="1"/>
  <c r="J10" i="10"/>
  <c r="D14" i="10"/>
  <c r="D13" i="10"/>
  <c r="M13" i="10"/>
  <c r="H13" i="10"/>
  <c r="B13" i="10"/>
  <c r="A13" i="10"/>
  <c r="M14" i="10"/>
  <c r="H14" i="10"/>
  <c r="B14" i="10"/>
  <c r="A14" i="10"/>
  <c r="L41" i="9" l="1"/>
  <c r="L40" i="9"/>
  <c r="U22" i="2" l="1"/>
  <c r="T22" i="2"/>
  <c r="S22" i="2"/>
  <c r="R22" i="2"/>
  <c r="O22" i="2"/>
  <c r="W28" i="3" l="1"/>
  <c r="V28" i="3"/>
  <c r="U28" i="3"/>
  <c r="T28" i="3"/>
  <c r="S28" i="3"/>
  <c r="P28" i="3"/>
  <c r="L28" i="3"/>
  <c r="M28" i="3"/>
  <c r="I8" i="12"/>
  <c r="R2" i="10"/>
  <c r="Q2" i="10"/>
  <c r="AA8" i="6"/>
  <c r="AG8" i="6"/>
  <c r="U8" i="6"/>
  <c r="O8" i="6"/>
  <c r="O27" i="5"/>
  <c r="K22" i="5"/>
  <c r="K19" i="5"/>
  <c r="K17" i="5"/>
  <c r="Q2" i="5"/>
  <c r="J2" i="5"/>
  <c r="Q34" i="1"/>
  <c r="Q35" i="1"/>
  <c r="Q36" i="1"/>
  <c r="Q38" i="1"/>
  <c r="L21" i="1"/>
  <c r="Q3" i="1"/>
  <c r="K19"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41" i="9"/>
  <c r="D40" i="9"/>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2" i="2"/>
  <c r="D21" i="2"/>
  <c r="D20" i="2"/>
  <c r="D19" i="2"/>
  <c r="D18" i="2"/>
  <c r="D17" i="2"/>
  <c r="D16" i="2"/>
  <c r="D15" i="2"/>
  <c r="D14" i="2"/>
  <c r="D13" i="2"/>
  <c r="D12" i="2"/>
  <c r="D11" i="2"/>
  <c r="D10" i="2"/>
  <c r="D9" i="2"/>
  <c r="D8" i="2"/>
  <c r="D7" i="2"/>
  <c r="D6" i="2"/>
  <c r="D5" i="2"/>
  <c r="D4" i="2"/>
  <c r="D3" i="2"/>
  <c r="D2" i="2"/>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C15" i="3"/>
  <c r="B15" i="3"/>
  <c r="A15" i="3"/>
  <c r="H6" i="2"/>
  <c r="C6" i="2"/>
  <c r="B6" i="2"/>
  <c r="A6" i="2"/>
  <c r="M6" i="2" l="1"/>
  <c r="L6" i="2" s="1"/>
  <c r="S23" i="1"/>
  <c r="I10" i="12" l="1"/>
  <c r="I7" i="12"/>
  <c r="K6" i="12"/>
  <c r="H39" i="12"/>
  <c r="C39" i="12"/>
  <c r="B39" i="12"/>
  <c r="A39" i="12"/>
  <c r="H22" i="2"/>
  <c r="H21" i="2"/>
  <c r="H20"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41" i="9"/>
  <c r="H40" i="9"/>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7" i="1"/>
  <c r="H1" i="1"/>
  <c r="H39" i="1"/>
  <c r="H38" i="1"/>
  <c r="H36" i="1"/>
  <c r="H35" i="1"/>
  <c r="H34" i="1"/>
  <c r="H32" i="1"/>
  <c r="H31" i="1"/>
  <c r="H30" i="1"/>
  <c r="H28" i="1"/>
  <c r="H27" i="1"/>
  <c r="H26" i="1"/>
  <c r="H24" i="1"/>
  <c r="H23" i="1"/>
  <c r="H22" i="1"/>
  <c r="H20" i="1"/>
  <c r="H19" i="1"/>
  <c r="H18" i="1"/>
  <c r="H16" i="1"/>
  <c r="H15" i="1"/>
  <c r="H14" i="1"/>
  <c r="H12" i="1"/>
  <c r="H11" i="1"/>
  <c r="H10"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41" i="9"/>
  <c r="A41" i="9"/>
  <c r="B40" i="9"/>
  <c r="A40" i="9"/>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2" i="2"/>
  <c r="A22" i="2"/>
  <c r="B21" i="2"/>
  <c r="A21" i="2"/>
  <c r="B20" i="2"/>
  <c r="A20"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2" i="1"/>
  <c r="A32" i="1"/>
  <c r="B39" i="1"/>
  <c r="A39" i="1"/>
  <c r="B38" i="1"/>
  <c r="A38" i="1"/>
  <c r="B37" i="1"/>
  <c r="A37" i="1"/>
  <c r="B36" i="1"/>
  <c r="A36" i="1"/>
  <c r="B35" i="1"/>
  <c r="A35" i="1"/>
  <c r="A34" i="1"/>
  <c r="B34" i="1"/>
  <c r="A1" i="1"/>
  <c r="B33" i="1"/>
  <c r="A33"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9" i="1"/>
  <c r="A9"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9" i="1"/>
  <c r="H13" i="1"/>
  <c r="H17" i="1"/>
  <c r="H21" i="1"/>
  <c r="H25" i="1"/>
  <c r="H29" i="1"/>
  <c r="H33"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41" i="9"/>
  <c r="C40" i="9"/>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7" i="1"/>
  <c r="C33" i="1"/>
  <c r="C29" i="1"/>
  <c r="C25" i="1"/>
  <c r="C21" i="1"/>
  <c r="C17" i="1"/>
  <c r="C13" i="1"/>
  <c r="C9" i="1"/>
  <c r="C5" i="1"/>
  <c r="C1" i="1"/>
  <c r="C36" i="1"/>
  <c r="C31" i="1"/>
  <c r="C26" i="1"/>
  <c r="C20" i="1"/>
  <c r="C15" i="1"/>
  <c r="C10"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7" i="1"/>
  <c r="C39" i="1"/>
  <c r="C32" i="1"/>
  <c r="C24" i="1"/>
  <c r="C18" i="1"/>
  <c r="C11" i="1"/>
  <c r="C3" i="1"/>
  <c r="C22" i="2"/>
  <c r="C21" i="2"/>
  <c r="C20" i="2"/>
  <c r="C19" i="2"/>
  <c r="C18" i="2"/>
  <c r="C17" i="2"/>
  <c r="C16" i="2"/>
  <c r="C15" i="2"/>
  <c r="C14" i="2"/>
  <c r="C13" i="2"/>
  <c r="C12" i="2"/>
  <c r="C11" i="2"/>
  <c r="C10" i="2"/>
  <c r="C9" i="2"/>
  <c r="C8" i="2"/>
  <c r="C7" i="2"/>
  <c r="C5" i="2"/>
  <c r="C4" i="2"/>
  <c r="C3" i="2"/>
  <c r="C2" i="2"/>
  <c r="C1" i="2"/>
  <c r="C38" i="1"/>
  <c r="C30" i="1"/>
  <c r="C23" i="1"/>
  <c r="C16" i="1"/>
  <c r="C8" i="1"/>
  <c r="C2" i="1"/>
  <c r="C34" i="1"/>
  <c r="C19" i="1"/>
  <c r="C12" i="1"/>
  <c r="C6" i="1"/>
  <c r="C35" i="1"/>
  <c r="C28" i="1"/>
  <c r="C22" i="1"/>
  <c r="C14"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J11" i="12" s="1"/>
  <c r="S12" i="5"/>
  <c r="L19" i="1" l="1"/>
  <c r="M21" i="2"/>
  <c r="L21" i="2" s="1"/>
  <c r="O27" i="3"/>
  <c r="N27" i="3" s="1"/>
  <c r="M19" i="2" l="1"/>
  <c r="L19" i="2" s="1"/>
  <c r="M20" i="10" l="1"/>
  <c r="M19" i="10"/>
  <c r="M18" i="10"/>
  <c r="M17" i="10"/>
  <c r="M15" i="10"/>
  <c r="M12" i="10"/>
  <c r="M11" i="10"/>
  <c r="M10" i="10"/>
  <c r="M7" i="10"/>
  <c r="M6" i="10"/>
  <c r="O8" i="1"/>
  <c r="N13" i="7" l="1"/>
  <c r="N12" i="7"/>
  <c r="N10" i="7"/>
  <c r="N8" i="7"/>
  <c r="M37" i="6" l="1"/>
  <c r="N37" i="6"/>
  <c r="O37" i="6"/>
  <c r="S37" i="6"/>
  <c r="T37" i="6"/>
  <c r="U37" i="6"/>
  <c r="Y37" i="6"/>
  <c r="Z37" i="6"/>
  <c r="AA37" i="6"/>
  <c r="AE37" i="6"/>
  <c r="AF37" i="6"/>
  <c r="AG37" i="6"/>
  <c r="AF38" i="6" l="1"/>
  <c r="AG38" i="6"/>
  <c r="AE38" i="6"/>
  <c r="L29" i="1"/>
  <c r="N29" i="1" s="1"/>
  <c r="M37" i="1"/>
  <c r="M33" i="1" l="1"/>
  <c r="L33" i="1" l="1"/>
  <c r="N33" i="1" s="1"/>
  <c r="O7" i="1" l="1"/>
  <c r="O17" i="1"/>
  <c r="O16" i="1"/>
  <c r="O15" i="1"/>
  <c r="O14" i="1"/>
  <c r="O13" i="1"/>
  <c r="O12" i="1"/>
  <c r="O11" i="1"/>
  <c r="O10" i="1"/>
  <c r="O9" i="1"/>
  <c r="O6" i="1"/>
  <c r="L37" i="1" s="1"/>
  <c r="N37" i="1" s="1"/>
  <c r="O33"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0" i="2"/>
  <c r="L20" i="2" s="1"/>
  <c r="M18" i="2"/>
  <c r="L18" i="2" s="1"/>
  <c r="M15" i="2"/>
  <c r="L15" i="2" s="1"/>
  <c r="M14" i="2"/>
  <c r="L14" i="2" s="1"/>
  <c r="M13" i="2"/>
  <c r="L13" i="2" s="1"/>
  <c r="M12" i="2"/>
  <c r="L12" i="2" s="1"/>
  <c r="M11" i="2"/>
  <c r="L11" i="2" s="1"/>
  <c r="M9" i="2"/>
  <c r="L9" i="2" s="1"/>
  <c r="S19" i="1"/>
  <c r="O37" i="1"/>
  <c r="M7" i="2" l="1"/>
  <c r="L7" i="2" s="1"/>
  <c r="Q22" i="2"/>
  <c r="M8" i="2"/>
  <c r="L8" i="2" s="1"/>
  <c r="M17" i="2"/>
  <c r="L17" i="2" s="1"/>
  <c r="M19" i="1"/>
  <c r="N7" i="1" l="1"/>
  <c r="N12" i="1"/>
  <c r="N6" i="1"/>
  <c r="N17" i="1"/>
  <c r="N13" i="1"/>
  <c r="N9" i="1"/>
  <c r="N16" i="1"/>
  <c r="N8" i="1"/>
  <c r="N15" i="1"/>
  <c r="N11" i="1"/>
  <c r="N14" i="1"/>
  <c r="N10" i="1"/>
  <c r="M22" i="10"/>
  <c r="L22" i="10"/>
  <c r="K22" i="10"/>
  <c r="K27" i="10" s="1"/>
  <c r="S15" i="10"/>
  <c r="R15" i="10"/>
  <c r="Q15" i="10"/>
  <c r="P15" i="10"/>
  <c r="K28" i="10" l="1"/>
  <c r="L32" i="10"/>
  <c r="M38" i="9"/>
  <c r="L38" i="9"/>
  <c r="M24" i="8"/>
  <c r="M23" i="8"/>
  <c r="M22" i="8"/>
  <c r="M21" i="8"/>
  <c r="M16" i="8"/>
  <c r="M15" i="8"/>
  <c r="M14" i="8"/>
  <c r="M13" i="8"/>
  <c r="M8" i="8"/>
  <c r="M7" i="8"/>
  <c r="M6" i="8"/>
  <c r="M5" i="8"/>
  <c r="S14" i="7"/>
  <c r="R14" i="7"/>
  <c r="Q14" i="7"/>
  <c r="P14" i="7"/>
  <c r="O14" i="7"/>
  <c r="L14" i="7"/>
  <c r="T12" i="5"/>
  <c r="U7" i="5" s="1"/>
  <c r="M12" i="5"/>
  <c r="N5" i="5" s="1"/>
  <c r="L12" i="5"/>
  <c r="N11" i="5"/>
  <c r="N10" i="5"/>
  <c r="S36" i="1"/>
  <c r="S24" i="1"/>
  <c r="S25" i="1" s="1"/>
  <c r="O19" i="1"/>
  <c r="U8" i="5" l="1"/>
  <c r="U5" i="5"/>
  <c r="U4" i="5"/>
  <c r="U9" i="5"/>
  <c r="U6" i="5"/>
  <c r="N7" i="5"/>
  <c r="N9" i="5"/>
  <c r="N8" i="5"/>
  <c r="S16" i="5"/>
  <c r="M15" i="5"/>
  <c r="N4" i="5"/>
  <c r="N6" i="5"/>
  <c r="M22" i="2"/>
  <c r="L22" i="2" s="1"/>
  <c r="N19" i="1"/>
  <c r="M10" i="8"/>
  <c r="K28" i="8"/>
  <c r="M26" i="8"/>
  <c r="M18" i="8"/>
  <c r="S26" i="1"/>
  <c r="U12" i="5" l="1"/>
  <c r="N12" i="5"/>
  <c r="P19" i="10"/>
  <c r="O28" i="3"/>
  <c r="N28" i="3" s="1"/>
  <c r="M28" i="8"/>
</calcChain>
</file>

<file path=xl/sharedStrings.xml><?xml version="1.0" encoding="utf-8"?>
<sst xmlns="http://schemas.openxmlformats.org/spreadsheetml/2006/main" count="4858" uniqueCount="2360">
  <si>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</si>
  <si>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</si>
  <si>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</si>
  <si>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</si>
  <si>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</si>
  <si>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</si>
  <si>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</si>
  <si>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</si>
  <si>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</si>
  <si>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</si>
  <si>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</si>
  <si>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</si>
  <si>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</si>
  <si>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</si>
  <si>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</si>
  <si>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</si>
  <si>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</si>
  <si>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</si>
  <si>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</si>
  <si>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</si>
  <si>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</si>
  <si>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</si>
  <si>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</si>
  <si>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</si>
  <si>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</si>
  <si>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</si>
  <si>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</si>
  <si>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</si>
  <si>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</si>
  <si>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</si>
  <si>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</si>
  <si>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</si>
  <si>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</si>
  <si>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</si>
  <si>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</si>
  <si>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</si>
  <si>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</si>
  <si>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</si>
  <si>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</si>
  <si>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</si>
  <si>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</si>
  <si>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</si>
  <si>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</si>
  <si>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</si>
  <si>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</si>
  <si>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</si>
  <si>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</si>
  <si>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</si>
  <si>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</si>
  <si>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</si>
  <si>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</si>
  <si>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</si>
  <si>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</si>
  <si>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</si>
  <si>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</si>
  <si>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</si>
  <si>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</si>
  <si>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</si>
  <si>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</si>
  <si>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</si>
  <si>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</si>
  <si>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</si>
  <si>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</si>
  <si>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</si>
  <si>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</si>
  <si>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</si>
  <si>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</si>
  <si>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</si>
  <si>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</si>
  <si>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</si>
  <si>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</si>
  <si>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</si>
  <si>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</si>
  <si>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</si>
  <si>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</si>
  <si>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</si>
  <si>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</si>
  <si>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</si>
  <si>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</si>
  <si>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</si>
  <si>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</si>
  <si>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</si>
  <si>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</si>
  <si>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</si>
  <si>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</si>
  <si>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</si>
  <si>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</si>
  <si>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</si>
  <si>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</si>
  <si>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</si>
  <si>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</si>
  <si>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</si>
  <si>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</si>
  <si>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</si>
  <si>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</si>
  <si>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</si>
  <si>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</si>
  <si>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</si>
  <si>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</si>
  <si>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</si>
  <si>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</si>
  <si>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</si>
  <si>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</si>
  <si>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</si>
  <si>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</si>
  <si>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</si>
  <si>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</si>
  <si>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</si>
  <si>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</si>
  <si>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</si>
  <si>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</si>
  <si>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</si>
  <si>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</si>
  <si>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</si>
  <si>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</si>
  <si>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</si>
  <si>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</si>
  <si>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</si>
  <si>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</si>
  <si>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</si>
  <si>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</si>
  <si>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</si>
  <si>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</si>
  <si>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</si>
  <si>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</si>
  <si>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</si>
  <si>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</si>
  <si>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</si>
  <si>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</si>
  <si>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</si>
  <si>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</si>
  <si>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</si>
  <si>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</si>
  <si>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</si>
  <si>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</si>
  <si>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</si>
  <si>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</si>
  <si>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</si>
  <si>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</si>
  <si>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</si>
  <si>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</si>
  <si>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</si>
  <si>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</si>
  <si>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</si>
  <si>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</si>
  <si>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</si>
  <si>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</si>
  <si>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</si>
  <si>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</si>
  <si>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</si>
  <si>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</si>
  <si>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</si>
  <si>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</si>
  <si>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</si>
  <si>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</si>
  <si>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</si>
  <si>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</si>
  <si>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</si>
  <si>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</si>
  <si>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</si>
  <si>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</si>
  <si>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</si>
  <si>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</si>
  <si>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</si>
  <si>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</si>
  <si>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</si>
  <si>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</si>
  <si>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</si>
  <si>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</si>
  <si>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</si>
  <si>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</si>
  <si>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</si>
  <si>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</si>
  <si>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</si>
  <si>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</si>
  <si>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</si>
  <si>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</si>
  <si>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</si>
  <si>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</si>
  <si>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</si>
  <si>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</si>
  <si>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</si>
  <si>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</si>
  <si>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</si>
  <si>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</si>
  <si>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</si>
  <si>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</si>
  <si>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</si>
  <si>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</si>
  <si>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</si>
  <si>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</si>
  <si>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</si>
  <si>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</si>
  <si>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</si>
  <si>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</si>
  <si>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</si>
  <si>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(check applicable items)</t>
  </si>
  <si>
    <t>Organization/Individuals Eligible for Benefit</t>
  </si>
  <si>
    <t>Gross Days of Accumulated Absence</t>
  </si>
  <si>
    <t>Dollar Value of Compensated Absences</t>
  </si>
  <si>
    <t>Approved Labor Agreement</t>
  </si>
  <si>
    <t>Local Ordinance</t>
  </si>
  <si>
    <t>Individual Employment Agreement</t>
  </si>
  <si>
    <t>Type of Shared Service Provided</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</si>
  <si>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</si>
  <si>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</si>
  <si>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</si>
  <si>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</si>
  <si>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</si>
  <si>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</si>
  <si>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</si>
  <si>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</si>
  <si>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</si>
  <si>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</si>
  <si>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</si>
  <si>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</si>
  <si>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</si>
  <si>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</si>
  <si>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</si>
  <si>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</si>
  <si>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</si>
  <si>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</si>
  <si>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</si>
  <si>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</si>
  <si>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</si>
  <si>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</si>
  <si>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</si>
  <si>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</si>
  <si>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</si>
  <si>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</si>
  <si>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Debt Authorized</t>
  </si>
  <si>
    <t>Notes Outstanding</t>
  </si>
  <si>
    <t>Bonds Outstanding</t>
  </si>
  <si>
    <t>Total Principal</t>
  </si>
  <si>
    <t>Loans and Other Debt</t>
  </si>
  <si>
    <t>Total Interest</t>
  </si>
  <si>
    <t>Total (Current Year)</t>
  </si>
  <si>
    <t>Description</t>
  </si>
  <si>
    <t>Debt Not Listed Above</t>
  </si>
  <si>
    <t>Total Guarantees - Governmental</t>
  </si>
  <si>
    <t>Population (2010 census)</t>
  </si>
  <si>
    <t>Total Guarantees - Other</t>
  </si>
  <si>
    <t>Total Capital/Equipment Leases</t>
  </si>
  <si>
    <t>Total Other</t>
  </si>
  <si>
    <t>3 Yr. Average Property Valuation</t>
  </si>
  <si>
    <t>Bond Rating</t>
  </si>
  <si>
    <t>Moody's</t>
  </si>
  <si>
    <t>Standard &amp; Poors</t>
  </si>
  <si>
    <t>Fitch</t>
  </si>
  <si>
    <t>Rating</t>
  </si>
  <si>
    <t>Net Debt as % of 3 Year Avg Property Valuation</t>
  </si>
  <si>
    <t>Year of Last Rating</t>
  </si>
  <si>
    <t>Special Revenue Items w/ Prior Written Consent</t>
  </si>
  <si>
    <t>Mark "X" if Grand Total</t>
  </si>
  <si>
    <t>Per Capita Gross Debt</t>
  </si>
  <si>
    <t>Per Capita Net Debt</t>
  </si>
  <si>
    <t>Mark "X" if Municipality has no bond rating</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</si>
  <si>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</si>
  <si>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Providing or Receiving Services?</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</si>
  <si>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</si>
  <si>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</si>
  <si>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</si>
  <si>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</si>
  <si>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</si>
  <si>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</si>
  <si>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</si>
  <si>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</si>
  <si>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</si>
  <si>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</si>
  <si>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</si>
  <si>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</si>
  <si>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</si>
  <si>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</si>
  <si>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</si>
  <si>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</si>
  <si>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40A:4-41c(1) 3 yr avg</t>
  </si>
  <si>
    <t>40A:4-41c(2) Levy net of Appeals</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</si>
  <si>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</si>
  <si>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</si>
  <si>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</si>
  <si>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</si>
  <si>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</si>
  <si>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</si>
  <si>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</si>
  <si>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</si>
  <si>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</si>
  <si>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</si>
  <si>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</si>
  <si>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</si>
  <si>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</si>
  <si>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</si>
  <si>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</si>
  <si>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</si>
  <si>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</si>
  <si>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</si>
  <si>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</si>
  <si>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</si>
  <si>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</si>
  <si>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</si>
  <si>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</si>
  <si>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</si>
  <si>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</si>
  <si>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</si>
  <si>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</si>
  <si>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</si>
  <si>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</si>
  <si>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</si>
  <si>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</si>
  <si>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</si>
  <si>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</si>
  <si>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</si>
  <si>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</si>
  <si>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</si>
  <si>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</si>
  <si>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</si>
  <si>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</si>
  <si>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</si>
  <si>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</si>
  <si>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</si>
  <si>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</si>
  <si>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</si>
  <si>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</si>
  <si>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</si>
  <si>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</si>
  <si>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</si>
  <si>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</si>
  <si>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</si>
  <si>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</si>
  <si>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</si>
  <si>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</si>
  <si>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</si>
  <si>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</si>
  <si>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</si>
  <si>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</si>
  <si>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</si>
  <si>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</si>
  <si>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</si>
  <si>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</si>
  <si>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</si>
  <si>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</si>
  <si>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</si>
  <si>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</si>
  <si>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</si>
  <si>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</si>
  <si>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</si>
  <si>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</si>
  <si>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</si>
  <si>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</si>
  <si>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</si>
  <si>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</si>
  <si>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</si>
  <si>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</si>
  <si>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</si>
  <si>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</si>
  <si>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</si>
  <si>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</si>
  <si>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</si>
  <si>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</si>
  <si>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</si>
  <si>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</si>
  <si>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</si>
  <si>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</si>
  <si>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</si>
  <si>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</si>
  <si>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</si>
  <si>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</si>
  <si>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</si>
  <si>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</si>
  <si>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</si>
  <si>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</si>
  <si>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</si>
  <si>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</si>
  <si>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</si>
  <si>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</si>
  <si>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</si>
  <si>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</si>
  <si>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</si>
  <si>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</si>
  <si>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</si>
  <si>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</si>
  <si>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</si>
  <si>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</si>
  <si>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</si>
  <si>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</si>
  <si>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</si>
  <si>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</si>
  <si>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</si>
  <si>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</si>
  <si>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</si>
  <si>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</si>
  <si>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</si>
  <si>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</si>
  <si>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</si>
  <si>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</si>
  <si>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</si>
  <si>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</si>
  <si>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</si>
  <si>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</si>
  <si>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</si>
  <si>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</si>
  <si>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</si>
  <si>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</si>
  <si>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</si>
  <si>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</si>
  <si>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</si>
  <si>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</si>
  <si>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</si>
  <si>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</si>
  <si>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</si>
  <si>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</si>
  <si>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</si>
  <si>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</si>
  <si>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</si>
  <si>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</si>
  <si>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</si>
  <si>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</si>
  <si>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</si>
  <si>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</si>
  <si>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</si>
  <si>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</si>
  <si>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</si>
  <si>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</si>
  <si>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</si>
  <si>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</si>
  <si>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</si>
  <si>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</si>
  <si>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</si>
  <si>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</si>
  <si>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</si>
  <si>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</si>
  <si>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</si>
  <si>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</si>
  <si>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</si>
  <si>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</si>
  <si>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</si>
  <si>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</si>
  <si>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</si>
  <si>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</si>
  <si>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</si>
  <si>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</si>
  <si>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</si>
  <si>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</si>
  <si>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</si>
  <si>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</si>
  <si>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</si>
  <si>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</si>
  <si>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</si>
  <si>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</si>
  <si>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</si>
  <si>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</si>
  <si>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</si>
  <si>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</si>
  <si>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</si>
  <si>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</si>
  <si>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</si>
  <si>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</si>
  <si>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</si>
  <si>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</si>
  <si>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</si>
  <si>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</si>
  <si>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</si>
  <si>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</si>
  <si>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</si>
  <si>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</si>
  <si>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</si>
  <si>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</si>
  <si>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</si>
  <si>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</si>
  <si>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</si>
  <si>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</si>
  <si>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</si>
  <si>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</si>
  <si>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</si>
  <si>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</si>
  <si>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</si>
  <si>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</si>
  <si>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</si>
  <si>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</si>
  <si>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</si>
  <si>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</si>
  <si>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</si>
  <si>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</si>
  <si>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</si>
  <si>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</si>
  <si>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</si>
  <si>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</si>
  <si>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</si>
  <si>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</si>
  <si>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</si>
  <si>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</si>
  <si>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</si>
  <si>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</si>
  <si>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</si>
  <si>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</si>
  <si>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</si>
  <si>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</si>
  <si>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</si>
  <si>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</si>
  <si>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</si>
  <si>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</si>
  <si>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</si>
  <si>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</si>
  <si>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</si>
  <si>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</si>
  <si>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</si>
  <si>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</si>
  <si>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</si>
  <si>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</si>
  <si>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</si>
  <si>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</si>
  <si>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</si>
  <si>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</si>
  <si>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</si>
  <si>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</si>
  <si>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</si>
  <si>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</si>
  <si>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</si>
  <si>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</si>
  <si>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</si>
  <si>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</si>
  <si>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</si>
  <si>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</si>
  <si>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</si>
  <si>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</si>
  <si>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</si>
  <si>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</si>
  <si>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</si>
  <si>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</si>
  <si>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</si>
  <si>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</si>
  <si>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</si>
  <si>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</si>
  <si>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</si>
  <si>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</si>
  <si>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</si>
  <si>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</si>
  <si>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</si>
  <si>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</si>
  <si>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</si>
  <si>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</si>
  <si>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</si>
  <si>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</si>
  <si>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</si>
  <si>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</si>
  <si>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</si>
  <si>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</si>
  <si>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</si>
  <si>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</si>
  <si>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</si>
  <si>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</si>
  <si>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</si>
  <si>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</si>
  <si>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</si>
  <si>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</si>
  <si>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</si>
  <si>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</si>
  <si>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</si>
  <si>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</si>
  <si>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</si>
  <si>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</si>
  <si>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</si>
  <si>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</si>
  <si>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</si>
  <si>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</si>
  <si>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</si>
  <si>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</si>
  <si>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</si>
  <si>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</si>
  <si>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</si>
  <si>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</si>
  <si>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</si>
  <si>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</si>
  <si>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</si>
  <si>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</si>
  <si>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</si>
  <si>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</si>
  <si>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</si>
  <si>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</si>
  <si>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</si>
  <si>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</si>
  <si>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</si>
  <si>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</si>
  <si>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</si>
  <si>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</si>
  <si>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</si>
  <si>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</si>
  <si>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</si>
  <si>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</si>
  <si>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</si>
  <si>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</si>
  <si>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</si>
  <si>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</si>
  <si>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</si>
  <si>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</si>
  <si>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</si>
  <si>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</si>
  <si>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</si>
  <si>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</si>
  <si>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</si>
  <si>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</si>
  <si>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</si>
  <si>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</si>
  <si>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</si>
  <si>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</si>
  <si>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</si>
  <si>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</si>
  <si>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</si>
  <si>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</si>
  <si>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</si>
  <si>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</si>
  <si>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</si>
  <si>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</si>
  <si>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</si>
  <si>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</si>
  <si>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</si>
  <si>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</si>
  <si>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</si>
  <si>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</si>
  <si>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</si>
  <si>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</si>
  <si>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</si>
  <si>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</si>
  <si>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</si>
  <si>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</si>
  <si>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</si>
  <si>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</si>
  <si>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</si>
  <si>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</si>
  <si>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</si>
  <si>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</si>
  <si>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</si>
  <si>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</si>
  <si>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</si>
  <si>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</si>
  <si>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</si>
  <si>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</si>
  <si>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</si>
  <si>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</si>
  <si>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</si>
  <si>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</si>
  <si>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</si>
  <si>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</si>
  <si>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</si>
  <si>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</si>
  <si>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</si>
  <si>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</si>
  <si>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</si>
  <si>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</si>
  <si>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</si>
  <si>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</si>
  <si>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</si>
  <si>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</si>
  <si>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</si>
  <si>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</si>
  <si>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</si>
  <si>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</si>
  <si>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</si>
  <si>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</si>
  <si>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</si>
  <si>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</si>
  <si>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</si>
  <si>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</si>
  <si>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</si>
  <si>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</si>
  <si>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</si>
  <si>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</si>
  <si>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</si>
  <si>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</si>
  <si>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</si>
  <si>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</si>
  <si>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</si>
  <si>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</si>
  <si>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</si>
  <si>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</si>
  <si>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</si>
  <si>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</si>
  <si>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</si>
  <si>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</si>
  <si>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</si>
  <si>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</si>
  <si>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</si>
  <si>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</si>
  <si>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</si>
  <si>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</si>
  <si>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</si>
  <si>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</si>
  <si>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</si>
  <si>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</si>
  <si>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</si>
  <si>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</si>
  <si>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</si>
  <si>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</si>
  <si>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</si>
  <si>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</si>
  <si>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</si>
  <si>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</si>
  <si>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</si>
  <si>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</si>
  <si>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</si>
  <si>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</si>
  <si>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</si>
  <si>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</si>
  <si>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</si>
  <si>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</si>
  <si>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</si>
  <si>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</si>
  <si>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</si>
  <si>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</si>
  <si>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</si>
  <si>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</si>
  <si>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</si>
  <si>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</si>
  <si>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</si>
  <si>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</si>
  <si>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</si>
  <si>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</si>
  <si>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</si>
  <si>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</si>
  <si>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</si>
  <si>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</si>
  <si>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</si>
  <si>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</si>
  <si>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</si>
  <si>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</si>
  <si>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</si>
  <si>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</si>
  <si>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</si>
  <si>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</si>
  <si>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</si>
  <si>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</si>
  <si>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</si>
  <si>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</si>
  <si>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</si>
  <si>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</si>
  <si>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</si>
  <si>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</si>
  <si>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</si>
  <si>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</si>
  <si>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</si>
  <si>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</si>
  <si>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</si>
  <si>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</si>
  <si>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</si>
  <si>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</si>
  <si>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</si>
  <si>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</si>
  <si>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</si>
  <si>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</si>
  <si>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</si>
  <si>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</si>
  <si>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</si>
  <si>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</si>
  <si>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</si>
  <si>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</si>
  <si>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</si>
  <si>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</si>
  <si>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</si>
  <si>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</si>
  <si>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</si>
  <si>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</si>
  <si>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</si>
  <si>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</si>
  <si>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</si>
  <si>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</si>
  <si>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</si>
  <si>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</si>
  <si>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</si>
  <si>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</si>
  <si>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</si>
  <si>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</si>
  <si>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</si>
  <si>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</si>
  <si>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</si>
  <si>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</si>
  <si>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</si>
  <si>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</si>
  <si>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</si>
  <si>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</si>
  <si>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</si>
  <si>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</si>
  <si>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</si>
  <si>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</si>
  <si>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</si>
  <si>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</si>
  <si>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</si>
  <si>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</si>
  <si>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</si>
  <si>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</si>
  <si>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</si>
  <si>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</si>
  <si>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</si>
  <si>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</si>
  <si>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</si>
  <si>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</si>
  <si>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</si>
  <si>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</si>
  <si>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</si>
  <si>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</si>
  <si>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</si>
  <si>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</si>
  <si>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</si>
  <si>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</si>
  <si>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</si>
  <si>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</si>
  <si>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</si>
  <si>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</si>
  <si>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</si>
  <si>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</si>
  <si>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</si>
  <si>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</si>
  <si>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</si>
  <si>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</si>
  <si>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</si>
  <si>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</si>
  <si>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</si>
  <si>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</si>
  <si>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</si>
  <si>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</si>
  <si>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</si>
  <si>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</si>
  <si>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</si>
  <si>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</si>
  <si>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</si>
  <si>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</si>
  <si>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</si>
  <si>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</si>
  <si>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</si>
  <si>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</si>
  <si>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</si>
  <si>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</si>
  <si>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</si>
  <si>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</si>
  <si>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</si>
  <si>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</si>
  <si>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</si>
  <si>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</si>
  <si>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</si>
  <si>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</si>
  <si>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</si>
  <si>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</si>
  <si>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</si>
  <si>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</si>
  <si>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</si>
  <si>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</si>
  <si>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</si>
  <si>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</si>
  <si>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</si>
  <si>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</si>
  <si>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</si>
  <si>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</si>
  <si>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</si>
  <si>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</si>
  <si>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</si>
  <si>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</si>
  <si>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</si>
  <si>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</si>
  <si>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</si>
  <si>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</si>
  <si>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</si>
  <si>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</si>
  <si>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</si>
  <si>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</si>
  <si>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</si>
  <si>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</si>
  <si>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</si>
  <si>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</si>
  <si>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</si>
  <si>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</si>
  <si>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</si>
  <si>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</si>
  <si>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</si>
  <si>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</si>
  <si>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</si>
  <si>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</si>
  <si>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</si>
  <si>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</si>
  <si>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</si>
  <si>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</si>
  <si>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</si>
  <si>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</si>
  <si>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</si>
  <si>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</si>
  <si>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</si>
  <si>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</si>
  <si>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</si>
  <si>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</si>
  <si>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</si>
  <si>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</si>
  <si>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</si>
  <si>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</si>
  <si>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</si>
  <si>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</si>
  <si>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</si>
  <si>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</si>
  <si>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</si>
  <si>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</si>
  <si>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</si>
  <si>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</si>
  <si>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</si>
  <si>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</si>
  <si>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</si>
  <si>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</si>
  <si>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</si>
  <si>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</si>
  <si>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</si>
  <si>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</si>
  <si>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</si>
  <si>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</si>
  <si>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</si>
  <si>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</si>
  <si>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</si>
  <si>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</si>
  <si>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</si>
  <si>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</si>
  <si>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</si>
  <si>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</si>
  <si>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</si>
  <si>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</si>
  <si>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</si>
  <si>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</si>
  <si>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</si>
  <si>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</si>
  <si>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</si>
  <si>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</si>
  <si>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</si>
  <si>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</si>
  <si>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</si>
  <si>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</si>
  <si>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</si>
  <si>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</si>
  <si>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</si>
  <si>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</si>
  <si>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</si>
  <si>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</si>
  <si>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</si>
  <si>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</si>
  <si>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</si>
  <si>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</si>
  <si>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</si>
  <si>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</si>
  <si>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</si>
  <si>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</si>
  <si>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</si>
  <si>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</si>
  <si>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</si>
  <si>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</si>
  <si>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</si>
  <si>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</si>
  <si>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</si>
  <si>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</si>
  <si>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</si>
  <si>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</si>
  <si>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</si>
  <si>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</si>
  <si>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</si>
  <si>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</si>
  <si>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</si>
  <si>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</si>
  <si>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</si>
  <si>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</si>
  <si>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</si>
  <si>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</si>
  <si>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</si>
  <si>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</si>
  <si>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</si>
  <si>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</si>
  <si>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</si>
  <si>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</si>
  <si>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</si>
  <si>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</si>
  <si>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</si>
  <si>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</si>
  <si>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</si>
  <si>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</si>
  <si>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</si>
  <si>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</si>
  <si>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</si>
  <si>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</si>
  <si>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</si>
  <si>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</si>
  <si>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</si>
  <si>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</si>
  <si>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</si>
  <si>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</si>
  <si>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</si>
  <si>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</si>
  <si>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</si>
  <si>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</si>
  <si>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</si>
  <si>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</si>
  <si>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</si>
  <si>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</si>
  <si>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</si>
  <si>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</si>
  <si>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</si>
  <si>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</si>
  <si>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</si>
  <si>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</si>
  <si>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</si>
  <si>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</si>
  <si>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</si>
  <si>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</si>
  <si>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</si>
  <si>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</si>
  <si>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</si>
  <si>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</si>
  <si>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</si>
  <si>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</si>
  <si>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</si>
  <si>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</si>
  <si>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</si>
  <si>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</si>
  <si>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</si>
  <si>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</si>
  <si>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</si>
  <si>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</si>
  <si>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</si>
  <si>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</si>
  <si>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</si>
  <si>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</si>
  <si>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</si>
  <si>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</si>
  <si>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</si>
  <si>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</si>
  <si>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</si>
  <si>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</si>
  <si>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</si>
  <si>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</si>
  <si>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</si>
  <si>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</si>
  <si>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</si>
  <si>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</si>
  <si>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</si>
  <si>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</si>
  <si>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</si>
  <si>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</si>
  <si>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</si>
  <si>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</si>
  <si>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</si>
  <si>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</si>
  <si>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</si>
  <si>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</si>
  <si>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</si>
  <si>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</si>
  <si>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</si>
  <si>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</si>
  <si>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</si>
  <si>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</si>
  <si>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</si>
  <si>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</si>
  <si>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</si>
  <si>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</si>
  <si>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</si>
  <si>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</si>
  <si>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</si>
  <si>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</si>
  <si>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</si>
  <si>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</si>
  <si>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</si>
  <si>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</si>
  <si>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</si>
  <si>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</si>
  <si>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</si>
  <si>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</si>
  <si>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</si>
  <si>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</si>
  <si>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</si>
  <si>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</si>
  <si>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</si>
  <si>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</si>
  <si>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</si>
  <si>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</si>
  <si>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</si>
  <si>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</si>
  <si>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</si>
  <si>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</si>
  <si>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</si>
  <si>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</si>
  <si>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</si>
  <si>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</si>
  <si>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</si>
  <si>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</si>
  <si>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</si>
  <si>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</si>
  <si>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</si>
  <si>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</si>
  <si>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</si>
  <si>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</si>
  <si>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</si>
  <si>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</si>
  <si>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</si>
  <si>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</si>
  <si>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</si>
  <si>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</si>
  <si>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</si>
  <si>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</si>
  <si>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</si>
  <si>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</si>
  <si>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</si>
  <si>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</si>
  <si>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</si>
  <si>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</si>
  <si>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</si>
  <si>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</si>
  <si>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</si>
  <si>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</si>
  <si>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</si>
  <si>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</si>
  <si>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</si>
  <si>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</si>
  <si>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</si>
  <si>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</si>
  <si>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</si>
  <si>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</si>
  <si>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</si>
  <si>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</si>
  <si>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</si>
  <si>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</si>
  <si>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</si>
  <si>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</si>
  <si>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</si>
  <si>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</si>
  <si>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</si>
  <si>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</si>
  <si>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</si>
  <si>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</si>
  <si>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</si>
  <si>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</si>
  <si>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</si>
  <si>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</si>
  <si>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</si>
  <si>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</si>
  <si>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</si>
  <si>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</si>
  <si>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</si>
  <si>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</si>
  <si>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</si>
  <si>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</si>
  <si>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</si>
  <si>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</si>
  <si>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</si>
  <si>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</si>
  <si>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</si>
  <si>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</si>
  <si>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</si>
  <si>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</si>
  <si>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</si>
  <si>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</si>
  <si>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</si>
  <si>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</si>
  <si>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</si>
  <si>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</si>
  <si>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</si>
  <si>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</si>
  <si>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</si>
  <si>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</si>
  <si>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</si>
  <si>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</si>
  <si>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</si>
  <si>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</si>
  <si>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</si>
  <si>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</si>
  <si>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</si>
  <si>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</si>
  <si>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</si>
  <si>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</si>
  <si>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</si>
  <si>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</si>
  <si>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</si>
  <si>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</si>
  <si>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</si>
  <si>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</si>
  <si>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</si>
  <si>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</si>
  <si>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</si>
  <si>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</si>
  <si>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</si>
  <si>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</si>
  <si>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</si>
  <si>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</si>
  <si>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</si>
  <si>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</si>
  <si>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</si>
  <si>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</si>
  <si>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</si>
  <si>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</si>
  <si>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</si>
  <si>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</si>
  <si>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</si>
  <si>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</si>
  <si>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</si>
  <si>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</si>
  <si>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</si>
  <si>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</si>
  <si>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</si>
  <si>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</si>
  <si>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</si>
  <si>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</si>
  <si>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</si>
  <si>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</si>
  <si>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</si>
  <si>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</si>
  <si>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</si>
  <si>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</si>
  <si>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</si>
  <si>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</si>
  <si>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</si>
  <si>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</si>
  <si>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</si>
  <si>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</si>
  <si>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</si>
  <si>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</si>
  <si>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</si>
  <si>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</si>
  <si>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</si>
  <si>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</si>
  <si>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</si>
  <si>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</si>
  <si>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</si>
  <si>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</si>
  <si>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</si>
  <si>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</si>
  <si>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</si>
  <si>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</si>
  <si>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</si>
  <si>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</si>
  <si>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</si>
  <si>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</si>
  <si>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</si>
  <si>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</si>
  <si>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</si>
  <si>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</si>
  <si>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</si>
  <si>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</si>
  <si>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</si>
  <si>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</si>
  <si>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</si>
  <si>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</si>
  <si>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</si>
  <si>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</si>
  <si>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</si>
  <si>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</si>
  <si>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</si>
  <si>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</si>
  <si>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</si>
  <si>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</si>
  <si>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</si>
  <si>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</si>
  <si>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</si>
  <si>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</si>
  <si>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</si>
  <si>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</si>
  <si>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</si>
  <si>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</si>
  <si>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</si>
  <si>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</si>
  <si>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</si>
  <si>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</si>
  <si>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</si>
  <si>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</si>
  <si>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</si>
  <si>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</si>
  <si>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</si>
  <si>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</si>
  <si>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</si>
  <si>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</si>
  <si>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</si>
  <si>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</si>
  <si>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</si>
  <si>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</si>
  <si>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</si>
  <si>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</si>
  <si>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</si>
  <si>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</si>
  <si>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</si>
  <si>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</si>
  <si>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</si>
  <si>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</si>
  <si>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</si>
  <si>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</si>
  <si>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</si>
  <si>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</si>
  <si>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</si>
  <si>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</si>
  <si>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</si>
  <si>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</si>
  <si>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</si>
  <si>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</si>
  <si>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</si>
  <si>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</si>
  <si>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</si>
  <si>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</si>
  <si>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</si>
  <si>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</si>
  <si>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</si>
  <si>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</si>
  <si>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</si>
  <si>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</si>
  <si>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</si>
  <si>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</si>
  <si>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</si>
  <si>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</si>
  <si>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</si>
  <si>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</si>
  <si>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</si>
  <si>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</si>
  <si>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</si>
  <si>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</si>
  <si>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</si>
  <si>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</si>
  <si>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</si>
  <si>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</si>
  <si>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</si>
  <si>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</si>
  <si>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</si>
  <si>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</si>
  <si>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</si>
  <si>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</si>
  <si>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</si>
  <si>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</si>
  <si>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</si>
  <si>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</si>
  <si>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</si>
  <si>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</si>
  <si>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</si>
  <si>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</si>
  <si>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</si>
  <si>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</si>
  <si>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</si>
  <si>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</si>
  <si>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</si>
  <si>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</si>
  <si>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</si>
  <si>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</si>
  <si>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</si>
  <si>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</si>
  <si>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</si>
  <si>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</si>
  <si>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</si>
  <si>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</si>
  <si>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</si>
  <si>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</si>
  <si>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</si>
  <si>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</si>
  <si>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</si>
  <si>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</si>
  <si>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</si>
  <si>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</si>
  <si>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</si>
  <si>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</si>
  <si>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</si>
  <si>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</si>
  <si>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</si>
  <si>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</si>
  <si>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</si>
  <si>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</si>
  <si>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</si>
  <si>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</si>
  <si>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</si>
  <si>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</si>
  <si>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</si>
  <si>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</si>
  <si>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</si>
  <si>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</si>
  <si>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</si>
  <si>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</si>
  <si>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</si>
  <si>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</si>
  <si>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</si>
  <si>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</si>
  <si>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</si>
  <si>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</si>
  <si>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</si>
  <si>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</si>
  <si>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</si>
  <si>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</si>
  <si>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</si>
  <si>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</si>
  <si>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</si>
  <si>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</si>
  <si>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</si>
  <si>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</si>
  <si>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</si>
  <si>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</si>
  <si>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</si>
  <si>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</si>
  <si>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</si>
  <si>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</si>
  <si>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</si>
  <si>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</si>
  <si>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</si>
  <si>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</si>
  <si>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</si>
  <si>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</si>
  <si>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</si>
  <si>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</si>
  <si>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</si>
  <si>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</si>
  <si>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</si>
  <si>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</si>
  <si>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</si>
  <si>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</si>
  <si>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</si>
  <si>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</si>
  <si>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</si>
  <si>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</si>
  <si>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</si>
  <si>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</si>
  <si>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</si>
  <si>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</si>
  <si>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</si>
  <si>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</si>
  <si>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</si>
  <si>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</si>
  <si>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</si>
  <si>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</si>
  <si>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</si>
  <si>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</si>
  <si>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</si>
  <si>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</si>
  <si>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</si>
  <si>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</si>
  <si>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</si>
  <si>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</si>
  <si>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</si>
  <si>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</si>
  <si>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</si>
  <si>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</si>
  <si>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</si>
  <si>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</si>
  <si>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</si>
  <si>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</si>
  <si>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</si>
  <si>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</si>
  <si>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</si>
  <si>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</si>
  <si>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</si>
  <si>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</si>
  <si>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</si>
  <si>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</si>
  <si>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</si>
  <si>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</si>
  <si>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</si>
  <si>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</si>
  <si>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</si>
  <si>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</si>
  <si>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</si>
  <si>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</si>
  <si>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</si>
  <si>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</si>
  <si>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</si>
  <si>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</si>
  <si>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</si>
  <si>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</si>
  <si>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</si>
  <si>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</si>
  <si>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</si>
  <si>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</si>
  <si>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</si>
  <si>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</si>
  <si>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</si>
  <si>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</si>
  <si>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</si>
  <si>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</si>
  <si>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</si>
  <si>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</si>
  <si>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</si>
  <si>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</si>
  <si>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</si>
  <si>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</si>
  <si>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</si>
  <si>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</si>
  <si>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</si>
  <si>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</si>
  <si>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</si>
  <si>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</si>
  <si>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</si>
  <si>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</si>
  <si>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</si>
  <si>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</si>
  <si>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</si>
  <si>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</si>
  <si>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</si>
  <si>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</si>
  <si>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</si>
  <si>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</si>
  <si>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</si>
  <si>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</si>
  <si>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</si>
  <si>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</si>
  <si>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</si>
  <si>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</si>
  <si>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</si>
  <si>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</si>
  <si>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</si>
  <si>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</si>
  <si>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</si>
  <si>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</si>
  <si>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</si>
  <si>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</si>
  <si>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</si>
  <si>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</si>
  <si>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</si>
  <si>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</si>
  <si>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</si>
  <si>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</si>
  <si>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</si>
  <si>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</si>
  <si>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</si>
  <si>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</si>
  <si>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</si>
  <si>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</si>
  <si>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</si>
  <si>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</si>
  <si>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</si>
  <si>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</si>
  <si>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</si>
  <si>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</si>
  <si>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</si>
  <si>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</si>
  <si>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</si>
  <si>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</si>
  <si>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</si>
  <si>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</si>
  <si>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</si>
  <si>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</si>
  <si>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</si>
  <si>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</si>
  <si>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</si>
  <si>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</si>
  <si>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</si>
  <si>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</si>
  <si>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</si>
  <si>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</si>
  <si>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</si>
  <si>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</si>
  <si>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</si>
  <si>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</si>
  <si>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</si>
  <si>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</si>
  <si>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</si>
  <si>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</si>
  <si>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</si>
  <si>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</si>
  <si>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</si>
  <si>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</si>
  <si>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</si>
  <si>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</si>
  <si>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</si>
  <si>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</si>
  <si>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</si>
  <si>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</si>
  <si>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</si>
  <si>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</si>
  <si>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</si>
  <si>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</si>
  <si>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</si>
  <si>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</si>
  <si>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</si>
  <si>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</si>
  <si>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</si>
  <si>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</si>
  <si>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</si>
  <si>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</si>
  <si>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</si>
  <si>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</si>
  <si>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</si>
  <si>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</si>
  <si>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</si>
  <si>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</si>
  <si>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</si>
  <si>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</si>
  <si>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</si>
  <si>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</si>
  <si>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</si>
  <si>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</si>
  <si>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</si>
  <si>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</si>
  <si>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</si>
  <si>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</si>
  <si>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</si>
  <si>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</si>
  <si>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</si>
  <si>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</si>
  <si>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</si>
  <si>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</si>
  <si>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</si>
  <si>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</si>
  <si>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</si>
  <si>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</si>
  <si>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</si>
  <si>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</si>
  <si>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</si>
  <si>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</si>
  <si>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</si>
  <si>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</si>
  <si>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</si>
  <si>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</si>
  <si>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</si>
  <si>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</si>
  <si>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</si>
  <si>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</si>
  <si>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</si>
  <si>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</si>
  <si>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</si>
  <si>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</si>
  <si>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</si>
  <si>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</si>
  <si>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</si>
  <si>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</si>
  <si>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</si>
  <si>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</si>
  <si>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</si>
  <si>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</si>
  <si>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</si>
  <si>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</si>
  <si>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</si>
  <si>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</si>
  <si>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</si>
  <si>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</si>
  <si>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</si>
  <si>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</si>
  <si>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</si>
  <si>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</si>
  <si>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</si>
  <si>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</si>
  <si>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</si>
  <si>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</si>
  <si>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</si>
  <si>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</si>
  <si>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</si>
  <si>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</si>
  <si>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</si>
  <si>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</si>
  <si>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</si>
  <si>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</si>
  <si>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</si>
  <si>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</si>
  <si>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</si>
  <si>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</si>
  <si>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</si>
  <si>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</si>
  <si>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</si>
  <si>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</si>
  <si>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</si>
  <si>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</si>
  <si>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</si>
  <si>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</si>
  <si>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</si>
  <si>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</si>
  <si>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</si>
  <si>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</si>
  <si>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</si>
  <si>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</si>
  <si>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</si>
  <si>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</si>
  <si>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</si>
  <si>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</si>
  <si>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</si>
  <si>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</si>
  <si>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</si>
  <si>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</si>
  <si>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</si>
  <si>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</si>
  <si>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</si>
  <si>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</si>
  <si>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</si>
  <si>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</si>
  <si>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</si>
  <si>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</si>
  <si>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</si>
  <si>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</si>
  <si>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</si>
  <si>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</si>
  <si>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</si>
  <si>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</si>
  <si>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</si>
  <si>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</si>
  <si>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</si>
  <si>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</si>
  <si>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</si>
  <si>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</si>
  <si>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</si>
  <si>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</si>
  <si>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</si>
  <si>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</si>
  <si>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</si>
  <si>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</si>
  <si>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</si>
  <si>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</si>
  <si>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</si>
  <si>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</si>
  <si>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</si>
  <si>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</si>
  <si>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</si>
  <si>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</si>
  <si>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</si>
  <si>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</si>
  <si>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</si>
  <si>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</si>
  <si>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</si>
  <si>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</si>
  <si>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</si>
  <si>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</si>
  <si>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</si>
  <si>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</si>
  <si>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</si>
  <si>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</si>
  <si>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</si>
  <si>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</si>
  <si>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</si>
  <si>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</si>
  <si>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</si>
  <si>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</si>
  <si>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</si>
  <si>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</si>
  <si>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</si>
  <si>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</si>
  <si>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</si>
  <si>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</si>
  <si>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</si>
  <si>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</si>
  <si>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</si>
  <si>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</si>
  <si>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</si>
  <si>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</si>
  <si>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</si>
  <si>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</si>
  <si>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</si>
  <si>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</si>
  <si>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</si>
  <si>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</si>
  <si>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</si>
  <si>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</si>
  <si>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</si>
  <si>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</si>
  <si>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</si>
  <si>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</si>
  <si>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</si>
  <si>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</si>
  <si>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</si>
  <si>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</si>
  <si>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</si>
  <si>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</si>
  <si>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</si>
  <si>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</si>
  <si>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</si>
  <si>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</si>
  <si>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</si>
  <si>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</si>
  <si>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</si>
  <si>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</si>
  <si>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</si>
  <si>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</si>
  <si>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</si>
  <si>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</si>
  <si>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</si>
  <si>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</si>
  <si>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</si>
  <si>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</si>
  <si>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</si>
  <si>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</si>
  <si>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</si>
  <si>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</si>
  <si>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</si>
  <si>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</si>
  <si>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</si>
  <si>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</si>
  <si>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</si>
  <si>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</si>
  <si>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</si>
  <si>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</si>
  <si>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</si>
  <si>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</si>
  <si>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</si>
  <si>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</si>
  <si>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</si>
  <si>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</si>
  <si>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</si>
  <si>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</si>
  <si>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</si>
  <si>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</si>
  <si>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</si>
  <si>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</si>
  <si>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</si>
  <si>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</si>
  <si>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</si>
  <si>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</si>
  <si>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</si>
  <si>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</si>
  <si>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</si>
  <si>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</si>
  <si>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</si>
  <si>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</si>
  <si>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</si>
  <si>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</si>
  <si>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</si>
  <si>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</si>
  <si>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</si>
  <si>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</si>
  <si>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</si>
  <si>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</si>
  <si>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</si>
  <si>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</si>
  <si>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</si>
  <si>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</si>
  <si>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</si>
  <si>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</si>
  <si>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</si>
  <si>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</si>
  <si>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</si>
  <si>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</si>
  <si>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</si>
  <si>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</si>
  <si>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</si>
  <si>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</si>
  <si>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</si>
  <si>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</si>
  <si>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</si>
  <si>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</si>
  <si>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</si>
  <si>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</si>
  <si>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</si>
  <si>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</si>
  <si>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</si>
  <si>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</si>
  <si>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</si>
  <si>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</si>
  <si>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</si>
  <si>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</si>
  <si>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</si>
  <si>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</si>
  <si>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</si>
  <si>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</si>
  <si>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</si>
  <si>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</si>
  <si>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</si>
  <si>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</si>
  <si>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</si>
  <si>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</si>
  <si>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</si>
  <si>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</si>
  <si>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</si>
  <si>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</si>
  <si>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</si>
  <si>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</si>
  <si>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</si>
  <si>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</si>
  <si>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</si>
  <si>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</si>
  <si>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</si>
  <si>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</si>
  <si>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</si>
  <si>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</si>
  <si>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</si>
  <si>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</si>
  <si>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</si>
  <si>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</si>
  <si>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</si>
  <si>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</si>
  <si>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</si>
  <si>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</si>
  <si>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</si>
  <si>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</si>
  <si>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</si>
  <si>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</si>
  <si>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</si>
  <si>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</si>
  <si>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</si>
  <si>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</si>
  <si>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</si>
  <si>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</si>
  <si>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</si>
  <si>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</si>
  <si>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</si>
  <si>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</si>
  <si>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</si>
  <si>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</si>
  <si>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</si>
  <si>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</si>
  <si>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</si>
  <si>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</si>
  <si>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</si>
  <si>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</si>
  <si>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</si>
  <si>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</si>
  <si>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</si>
  <si>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</si>
  <si>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</si>
  <si>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</si>
  <si>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</si>
  <si>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</si>
  <si>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</si>
  <si>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</si>
  <si>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</si>
  <si>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</si>
  <si>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</si>
  <si>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</si>
  <si>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</si>
  <si>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</si>
  <si>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</si>
  <si>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</si>
  <si>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</si>
  <si>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</si>
  <si>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</si>
  <si>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</si>
  <si>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</si>
  <si>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</si>
  <si>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</si>
  <si>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</si>
  <si>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</si>
  <si>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</si>
  <si>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</si>
  <si>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</si>
  <si>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</si>
  <si>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</si>
  <si>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</si>
  <si>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</si>
  <si>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</si>
  <si>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</si>
  <si>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</si>
  <si>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</si>
  <si>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</si>
  <si>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</si>
  <si>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</si>
  <si>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</si>
  <si>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</si>
  <si>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</si>
  <si>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</si>
  <si>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</si>
  <si>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</si>
  <si>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</si>
  <si>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</si>
  <si>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</si>
  <si>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</si>
  <si>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</si>
  <si>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</si>
  <si>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</si>
  <si>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</si>
  <si>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</si>
  <si>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</si>
  <si>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</si>
  <si>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</si>
  <si>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</si>
  <si>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</si>
  <si>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</si>
  <si>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</si>
  <si>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</si>
  <si>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</si>
  <si>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</si>
  <si>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</si>
  <si>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</si>
  <si>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</si>
  <si>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</si>
  <si>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</si>
  <si>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</si>
  <si>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</si>
  <si>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</si>
  <si>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</si>
  <si>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</si>
  <si>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</si>
  <si>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</si>
  <si>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</si>
  <si>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</si>
  <si>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</si>
  <si>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</si>
  <si>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</si>
  <si>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</si>
  <si>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</si>
  <si>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</si>
  <si>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</si>
  <si>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</si>
  <si>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</si>
  <si>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</si>
  <si>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</si>
  <si>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</si>
  <si>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</si>
  <si>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</si>
  <si>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</si>
  <si>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</si>
  <si>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</si>
  <si>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</si>
  <si>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</si>
  <si>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</si>
  <si>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</si>
  <si>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</si>
  <si>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</si>
  <si>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</si>
  <si>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</si>
  <si>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</si>
  <si>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</si>
  <si>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</si>
  <si>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</si>
  <si>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</si>
  <si>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</si>
  <si>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</si>
  <si>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</si>
  <si>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</si>
  <si>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</si>
  <si>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</si>
  <si>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</si>
  <si>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</si>
  <si>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</si>
  <si>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</si>
  <si>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</si>
  <si>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</si>
  <si>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</si>
  <si>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</si>
  <si>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</si>
  <si>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</si>
  <si>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</si>
  <si>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</si>
  <si>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</si>
  <si>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</si>
  <si>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</si>
  <si>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</si>
  <si>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</si>
  <si>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</si>
  <si>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</si>
  <si>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</si>
  <si>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</si>
  <si>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</si>
  <si>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</si>
  <si>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</si>
  <si>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</si>
  <si>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</si>
  <si>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</si>
  <si>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</si>
  <si>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</si>
  <si>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</si>
  <si>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</si>
  <si>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</si>
  <si>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</si>
  <si>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</si>
  <si>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</si>
  <si>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</si>
  <si>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</si>
  <si>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</si>
  <si>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</si>
  <si>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</si>
  <si>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UFB-1 Tax Impact</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</si>
  <si>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</si>
  <si>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</si>
  <si>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</si>
  <si>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</si>
  <si>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</si>
  <si>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</si>
  <si>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</si>
  <si>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</si>
  <si>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</si>
  <si>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</si>
  <si>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</si>
  <si>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</si>
  <si>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</si>
  <si>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</si>
  <si>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</si>
  <si>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</si>
  <si>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</si>
  <si>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</si>
  <si>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</si>
  <si>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</si>
  <si>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</si>
  <si>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</si>
  <si>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</si>
  <si>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</si>
  <si>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</si>
  <si>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</si>
  <si>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</si>
  <si>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</si>
  <si>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</si>
  <si>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</si>
  <si>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</si>
  <si>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</si>
  <si>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</si>
  <si>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</si>
  <si>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</si>
  <si>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</si>
  <si>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</si>
  <si>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</si>
  <si>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</si>
  <si>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</si>
  <si>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</si>
  <si>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</si>
  <si>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</si>
  <si>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</si>
  <si>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</si>
  <si>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</si>
  <si>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</si>
  <si>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</si>
  <si>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</si>
  <si>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</si>
  <si>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</si>
  <si>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</si>
  <si>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</si>
  <si>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</si>
  <si>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</si>
  <si>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</si>
  <si>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</si>
  <si>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</si>
  <si>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</si>
  <si>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</si>
  <si>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</si>
  <si>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</si>
  <si>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</si>
  <si>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</si>
  <si>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</si>
  <si>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</si>
  <si>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</si>
  <si>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</si>
  <si>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</si>
  <si>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</si>
  <si>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</si>
  <si>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</si>
  <si>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</si>
  <si>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</si>
  <si>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</si>
  <si>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</si>
  <si>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</si>
  <si>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</si>
  <si>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</si>
  <si>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</si>
  <si>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</si>
  <si>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</si>
  <si>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</si>
  <si>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</si>
  <si>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</si>
  <si>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</si>
  <si>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</si>
  <si>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</si>
  <si>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</si>
  <si>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</si>
  <si>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</si>
  <si>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</si>
  <si>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</si>
  <si>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</si>
  <si>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</si>
  <si>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</si>
  <si>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</si>
  <si>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</si>
  <si>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</si>
  <si>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</si>
  <si>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</si>
  <si>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</si>
  <si>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</si>
  <si>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</si>
  <si>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</si>
  <si>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</si>
  <si>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</si>
  <si>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</si>
  <si>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</si>
  <si>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</si>
  <si>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</si>
  <si>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</si>
  <si>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</si>
  <si>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</si>
  <si>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</si>
  <si>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</si>
  <si>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</si>
  <si>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</si>
  <si>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</si>
  <si>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</si>
  <si>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</si>
  <si>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</si>
  <si>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</si>
  <si>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</si>
  <si>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</si>
  <si>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</si>
  <si>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</si>
  <si>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</si>
  <si>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</si>
  <si>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</si>
  <si>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</si>
  <si>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</si>
  <si>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</si>
  <si>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</si>
  <si>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</si>
  <si>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</si>
  <si>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</si>
  <si>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</si>
  <si>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</si>
  <si>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</si>
  <si>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</si>
  <si>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</si>
  <si>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</si>
  <si>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</si>
  <si>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</si>
  <si>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</si>
  <si>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</si>
  <si>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tfacurr</t>
  </si>
  <si>
    <t>tfrprior</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</si>
  <si>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</si>
  <si>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</si>
  <si>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</si>
  <si>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</si>
  <si>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</si>
  <si>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</si>
  <si>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</si>
  <si>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</si>
  <si>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</si>
  <si>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</si>
  <si>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</si>
  <si>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</si>
  <si>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</si>
  <si>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</si>
  <si>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</si>
  <si>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</si>
  <si>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</si>
  <si>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</si>
  <si>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</si>
  <si>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</si>
  <si>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</si>
  <si>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</si>
  <si>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</si>
  <si>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</si>
  <si>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</si>
  <si>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</si>
  <si>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</si>
  <si>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</si>
  <si>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</si>
  <si>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</si>
  <si>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</si>
  <si>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</si>
  <si>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</si>
  <si>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</si>
  <si>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</si>
  <si>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</si>
  <si>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</si>
  <si>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</si>
  <si>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</si>
  <si>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</si>
  <si>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</si>
  <si>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</si>
  <si>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</si>
  <si>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</si>
  <si>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</si>
  <si>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Acknowledged by:</t>
  </si>
  <si>
    <t>Date Acknowledged:</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</si>
  <si>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</si>
  <si>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</si>
  <si>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</si>
  <si>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</si>
  <si>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</si>
  <si>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</si>
  <si>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</si>
  <si>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</si>
  <si>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</si>
  <si>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</si>
  <si>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</si>
  <si>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</si>
  <si>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</si>
  <si>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</si>
  <si>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</si>
  <si>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</si>
  <si>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</si>
  <si>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</si>
  <si>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</si>
  <si>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</si>
  <si>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</si>
  <si>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</si>
  <si>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</si>
  <si>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</si>
  <si>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</si>
  <si>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</si>
  <si>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</si>
  <si>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</si>
  <si>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</si>
  <si>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</si>
  <si>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</si>
  <si>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</si>
  <si>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Public&amp;Private</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</si>
  <si>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</si>
  <si>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</si>
  <si>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</si>
  <si>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</si>
  <si>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</si>
  <si>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</si>
  <si>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</si>
  <si>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</si>
  <si>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</si>
  <si>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</si>
  <si>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</si>
  <si>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</si>
  <si>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</si>
  <si>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</si>
  <si>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</si>
  <si>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</si>
  <si>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</si>
  <si>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</si>
  <si>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</si>
  <si>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</si>
  <si>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</si>
  <si>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</si>
  <si>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</si>
  <si>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</si>
  <si>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</si>
  <si>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</si>
  <si>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</si>
  <si>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</si>
  <si>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</si>
  <si>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</si>
  <si>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</si>
  <si>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</si>
  <si>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</si>
  <si>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</si>
  <si>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www.ventnorcity.org</t>
  </si>
  <si>
    <t>609-823-7900</t>
  </si>
  <si>
    <t>6201 Atlantic Avenue</t>
  </si>
  <si>
    <t>Ventnor</t>
  </si>
  <si>
    <t>08406</t>
  </si>
  <si>
    <t>Yes</t>
  </si>
  <si>
    <t>Borough of Longport</t>
  </si>
  <si>
    <t>Construction Office</t>
  </si>
  <si>
    <t>No</t>
  </si>
  <si>
    <t>Teamsters Local Union 929 (Clerical)</t>
  </si>
  <si>
    <t>International Brotherhood of Teamsters (Dispatch)</t>
  </si>
  <si>
    <t>Teamsters Local Union 929 (Public Works)</t>
  </si>
  <si>
    <t>Firemen's Mutual Benevolent Association</t>
  </si>
  <si>
    <t>Police Benevolent Association</t>
  </si>
  <si>
    <t>Mento</t>
  </si>
  <si>
    <t>mmento@ventnorcity.org</t>
  </si>
  <si>
    <t>Lisa</t>
  </si>
  <si>
    <t>H</t>
  </si>
  <si>
    <t>Hand</t>
  </si>
  <si>
    <t>lhand@ventnorcity.org</t>
  </si>
  <si>
    <t>llandgraf@ventnorcity.org</t>
  </si>
  <si>
    <t>Kriebel</t>
  </si>
  <si>
    <t>tkriebel@ventnorcity.org</t>
  </si>
  <si>
    <t>Landgraf, Jr</t>
  </si>
  <si>
    <t>Henry</t>
  </si>
  <si>
    <t>Timothy</t>
  </si>
  <si>
    <t>Public Works Superintendent</t>
  </si>
  <si>
    <t>Fire Chief</t>
  </si>
  <si>
    <t>Tax Collector</t>
  </si>
  <si>
    <t>Police Chief</t>
  </si>
  <si>
    <t>Building Code Official</t>
  </si>
  <si>
    <t>Network Administrator</t>
  </si>
  <si>
    <t>Tax Assessor</t>
  </si>
  <si>
    <t>Emergency Management Coordinator</t>
  </si>
  <si>
    <t>Management Specialist</t>
  </si>
  <si>
    <t>Business Administrator</t>
  </si>
  <si>
    <t>Non-Union, Non-Management Employees</t>
  </si>
  <si>
    <t>Michael</t>
  </si>
  <si>
    <t>Garcia</t>
  </si>
  <si>
    <t>mgarcia@ford-scott.com</t>
  </si>
  <si>
    <t>Albert</t>
  </si>
  <si>
    <t>Stanley</t>
  </si>
  <si>
    <t>astanley@ventnorcity.org</t>
  </si>
  <si>
    <t>AA</t>
  </si>
  <si>
    <t>County of Atlantic</t>
  </si>
  <si>
    <t>Court Services</t>
  </si>
  <si>
    <t>Contractual</t>
  </si>
  <si>
    <t xml:space="preserve">Lance </t>
  </si>
  <si>
    <t xml:space="preserve">B </t>
  </si>
  <si>
    <t>Thomas</t>
  </si>
  <si>
    <t>E</t>
  </si>
  <si>
    <t>Ciccarone</t>
  </si>
  <si>
    <t>tciccarone@ventnorcity.org</t>
  </si>
  <si>
    <t>Maria</t>
  </si>
  <si>
    <t>City of Brigantine</t>
  </si>
  <si>
    <t>Water/Sewer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</si>
</sst>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69">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sz val="12"/>
      <color rgb="FF000000"/>
      <name val="Times New Roman"/>
      <family val="1"/>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s>
  <fills count="7">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
      <patternFill patternType="solid">
        <fgColor theme="0" tint="-0.14999847407452621"/>
        <bgColor indexed="64"/>
      </patternFill>
    </fill>
  </fills>
  <borders count="13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indexed="8"/>
      </top>
      <bottom/>
      <diagonal/>
    </border>
    <border>
      <left style="thin">
        <color indexed="8"/>
      </left>
      <right/>
      <top style="thin">
        <color indexed="8"/>
      </top>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2">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cellStyleXfs>
  <cellXfs count="679">
    <xf numFmtId="0" fontId="0" fillId="0" borderId="0" xfId="0"/>
    <xf numFmtId="0" fontId="4" fillId="0" borderId="0" xfId="4" applyFont="1"/>
    <xf numFmtId="0" fontId="4" fillId="0" borderId="1" xfId="4" applyFont="1" applyBorder="1"/>
    <xf numFmtId="0" fontId="4" fillId="0" borderId="2" xfId="4" applyFont="1" applyBorder="1"/>
    <xf numFmtId="0" fontId="4" fillId="0" borderId="2" xfId="4" applyFont="1" applyBorder="1" applyAlignment="1">
      <alignment vertical="center" wrapText="1"/>
    </xf>
    <xf numFmtId="43" fontId="4" fillId="0" borderId="2" xfId="1" applyFont="1" applyFill="1" applyBorder="1" applyAlignment="1">
      <alignment vertical="center" wrapText="1"/>
    </xf>
    <xf numFmtId="0" fontId="4" fillId="0" borderId="7" xfId="4" applyFont="1" applyBorder="1" applyAlignment="1">
      <alignment vertical="center" wrapText="1"/>
    </xf>
    <xf numFmtId="0" fontId="4" fillId="0" borderId="5" xfId="4" applyFont="1" applyBorder="1"/>
    <xf numFmtId="0" fontId="7" fillId="0" borderId="0" xfId="4" applyFont="1" applyAlignment="1">
      <alignment horizontal="center"/>
    </xf>
    <xf numFmtId="39" fontId="7" fillId="0" borderId="0" xfId="3" applyNumberFormat="1" applyFont="1" applyAlignment="1">
      <alignment horizontal="center"/>
    </xf>
    <xf numFmtId="39" fontId="4" fillId="0" borderId="0" xfId="3" applyNumberFormat="1" applyFont="1" applyAlignment="1">
      <alignment horizontal="center"/>
    </xf>
    <xf numFmtId="0" fontId="4" fillId="0" borderId="6" xfId="4" applyFont="1" applyBorder="1"/>
    <xf numFmtId="37" fontId="4" fillId="0" borderId="5" xfId="3" applyNumberFormat="1" applyFont="1" applyBorder="1"/>
    <xf numFmtId="37" fontId="4" fillId="0" borderId="0" xfId="3" applyNumberFormat="1" applyFont="1"/>
    <xf numFmtId="37" fontId="6" fillId="0" borderId="0" xfId="3" applyNumberFormat="1" applyFont="1" applyAlignment="1">
      <alignment horizontal="center"/>
    </xf>
    <xf numFmtId="0" fontId="6" fillId="0" borderId="0" xfId="4" applyFont="1" applyAlignment="1">
      <alignment horizontal="center"/>
    </xf>
    <xf numFmtId="39" fontId="6" fillId="0" borderId="0" xfId="3" applyNumberFormat="1" applyFont="1" applyAlignment="1">
      <alignment horizontal="center"/>
    </xf>
    <xf numFmtId="0" fontId="4" fillId="0" borderId="7" xfId="4" applyFont="1" applyBorder="1" applyAlignment="1">
      <alignment horizontal="left" vertical="center"/>
    </xf>
    <xf numFmtId="0" fontId="4" fillId="0" borderId="5" xfId="4" applyFont="1" applyBorder="1" applyAlignment="1">
      <alignment horizontal="left" vertical="center"/>
    </xf>
    <xf numFmtId="0" fontId="4" fillId="0" borderId="0" xfId="3" applyFont="1"/>
    <xf numFmtId="0" fontId="4" fillId="0" borderId="8" xfId="3" applyFont="1" applyBorder="1"/>
    <xf numFmtId="10" fontId="4" fillId="0" borderId="8" xfId="3" applyNumberFormat="1" applyFont="1" applyBorder="1" applyAlignment="1">
      <alignment horizontal="center"/>
    </xf>
    <xf numFmtId="37" fontId="4" fillId="0" borderId="8" xfId="3" applyNumberFormat="1" applyFont="1" applyBorder="1"/>
    <xf numFmtId="37" fontId="4" fillId="0" borderId="9" xfId="3" applyNumberFormat="1" applyFont="1" applyBorder="1"/>
    <xf numFmtId="37" fontId="8" fillId="0" borderId="5" xfId="0" applyNumberFormat="1" applyFont="1" applyBorder="1"/>
    <xf numFmtId="10" fontId="4" fillId="0" borderId="0" xfId="3" applyNumberFormat="1" applyFont="1"/>
    <xf numFmtId="37" fontId="4" fillId="0" borderId="10" xfId="3" applyNumberFormat="1" applyFont="1" applyBorder="1"/>
    <xf numFmtId="10" fontId="4" fillId="0" borderId="10" xfId="3" applyNumberFormat="1" applyFont="1" applyBorder="1"/>
    <xf numFmtId="0" fontId="4" fillId="0" borderId="7" xfId="4" applyFont="1" applyBorder="1"/>
    <xf numFmtId="0" fontId="4" fillId="0" borderId="8" xfId="4" applyFont="1" applyBorder="1"/>
    <xf numFmtId="39" fontId="4" fillId="0" borderId="0" xfId="4" applyNumberFormat="1" applyFont="1" applyAlignment="1">
      <alignment horizontal="center"/>
    </xf>
    <xf numFmtId="0" fontId="4" fillId="0" borderId="10" xfId="4" applyFont="1" applyBorder="1"/>
    <xf numFmtId="0" fontId="4" fillId="0" borderId="12" xfId="4" applyFont="1" applyBorder="1"/>
    <xf numFmtId="0" fontId="4" fillId="0" borderId="13"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xf numFmtId="37" fontId="12" fillId="3" borderId="16" xfId="3" applyNumberFormat="1" applyFont="1" applyFill="1" applyBorder="1" applyAlignment="1">
      <alignment horizontal="center" vertical="center" wrapText="1"/>
    </xf>
    <xf numFmtId="37" fontId="12" fillId="0" borderId="17" xfId="3" applyNumberFormat="1" applyFont="1" applyBorder="1" applyAlignment="1">
      <alignment horizontal="center"/>
    </xf>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Border="1"/>
    <xf numFmtId="37" fontId="11" fillId="3" borderId="18" xfId="3" applyNumberFormat="1" applyFont="1" applyFill="1" applyBorder="1"/>
    <xf numFmtId="37" fontId="11" fillId="3" borderId="23" xfId="3" applyNumberFormat="1" applyFont="1" applyFill="1" applyBorder="1"/>
    <xf numFmtId="37" fontId="11" fillId="0" borderId="0" xfId="3" applyNumberFormat="1" applyFont="1"/>
    <xf numFmtId="49" fontId="11" fillId="0" borderId="0" xfId="3" applyNumberFormat="1" applyFont="1"/>
    <xf numFmtId="37" fontId="10" fillId="0" borderId="0" xfId="3" applyNumberFormat="1" applyFont="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Border="1"/>
    <xf numFmtId="37" fontId="12" fillId="3" borderId="18" xfId="3" applyNumberFormat="1" applyFont="1" applyFill="1" applyBorder="1" applyAlignment="1">
      <alignment horizontal="center" vertical="center" wrapText="1"/>
    </xf>
    <xf numFmtId="37" fontId="11" fillId="0" borderId="9" xfId="3" applyNumberFormat="1" applyFont="1" applyBorder="1"/>
    <xf numFmtId="37" fontId="11" fillId="0" borderId="2" xfId="3" applyNumberFormat="1" applyFont="1" applyBorder="1"/>
    <xf numFmtId="37" fontId="11" fillId="0" borderId="22" xfId="3" applyNumberFormat="1" applyFont="1" applyBorder="1"/>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Alignment="1">
      <alignment horizontal="center"/>
    </xf>
    <xf numFmtId="37" fontId="5" fillId="0" borderId="0" xfId="0" applyNumberFormat="1" applyFont="1" applyAlignment="1">
      <alignment horizontal="left"/>
    </xf>
    <xf numFmtId="37" fontId="5" fillId="0" borderId="0" xfId="2" applyNumberFormat="1" applyFont="1" applyBorder="1" applyAlignment="1">
      <alignment horizontal="right"/>
    </xf>
    <xf numFmtId="37" fontId="5" fillId="0" borderId="0" xfId="0" applyNumberFormat="1" applyFont="1" applyAlignment="1">
      <alignment horizontal="center" wrapText="1"/>
    </xf>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Border="1"/>
    <xf numFmtId="37" fontId="4" fillId="0" borderId="2" xfId="4" applyNumberFormat="1" applyFont="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xf numFmtId="37" fontId="4" fillId="0" borderId="5" xfId="3" applyNumberFormat="1" applyFont="1" applyBorder="1" applyAlignment="1">
      <alignment horizontal="center"/>
    </xf>
    <xf numFmtId="37" fontId="4" fillId="0" borderId="0" xfId="3" applyNumberFormat="1" applyFont="1" applyAlignment="1">
      <alignment horizontal="center"/>
    </xf>
    <xf numFmtId="37" fontId="4" fillId="0" borderId="0" xfId="4" applyNumberFormat="1" applyFont="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Border="1" applyAlignment="1">
      <alignment horizontal="right"/>
    </xf>
    <xf numFmtId="37" fontId="8" fillId="0" borderId="5" xfId="0" applyNumberFormat="1" applyFont="1" applyBorder="1" applyAlignment="1">
      <alignment horizontal="center"/>
    </xf>
    <xf numFmtId="37" fontId="4" fillId="0" borderId="8" xfId="4" applyNumberFormat="1" applyFont="1" applyBorder="1"/>
    <xf numFmtId="37" fontId="4" fillId="0" borderId="1" xfId="4" applyNumberFormat="1" applyFont="1" applyBorder="1" applyAlignment="1">
      <alignment horizontal="center" vertical="center" wrapText="1"/>
    </xf>
    <xf numFmtId="37" fontId="4" fillId="0" borderId="4" xfId="4" applyNumberFormat="1" applyFont="1" applyBorder="1"/>
    <xf numFmtId="37" fontId="6" fillId="0" borderId="5" xfId="4" applyNumberFormat="1" applyFont="1" applyBorder="1"/>
    <xf numFmtId="37" fontId="4" fillId="0" borderId="5" xfId="4" applyNumberFormat="1" applyFont="1" applyBorder="1" applyAlignment="1">
      <alignment horizontal="center"/>
    </xf>
    <xf numFmtId="37" fontId="6" fillId="0" borderId="0" xfId="4" applyNumberFormat="1" applyFont="1"/>
    <xf numFmtId="37" fontId="6" fillId="0" borderId="6" xfId="4" applyNumberFormat="1" applyFont="1" applyBorder="1"/>
    <xf numFmtId="37" fontId="4" fillId="0" borderId="6" xfId="4" applyNumberFormat="1" applyFont="1" applyBorder="1" applyAlignment="1">
      <alignment horizontal="center"/>
    </xf>
    <xf numFmtId="37" fontId="18" fillId="0" borderId="0" xfId="4" applyNumberFormat="1" applyFont="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3" applyNumberFormat="1" applyFont="1"/>
    <xf numFmtId="37" fontId="4" fillId="0" borderId="6" xfId="3" applyNumberFormat="1" applyFont="1" applyBorder="1"/>
    <xf numFmtId="37" fontId="4" fillId="0" borderId="6" xfId="4" applyNumberFormat="1" applyFont="1" applyBorder="1"/>
    <xf numFmtId="37" fontId="4" fillId="0" borderId="39" xfId="3" applyNumberFormat="1" applyFont="1" applyBorder="1" applyAlignment="1">
      <alignment horizontal="left"/>
    </xf>
    <xf numFmtId="37" fontId="4" fillId="0" borderId="12" xfId="4" applyNumberFormat="1" applyFont="1" applyBorder="1" applyAlignment="1">
      <alignment horizontal="center"/>
    </xf>
    <xf numFmtId="37" fontId="4" fillId="0" borderId="14" xfId="4" applyNumberFormat="1" applyFont="1" applyBorder="1"/>
    <xf numFmtId="37" fontId="4" fillId="0" borderId="10" xfId="3" applyNumberFormat="1" applyFont="1" applyBorder="1" applyAlignment="1">
      <alignment horizontal="left"/>
    </xf>
    <xf numFmtId="37" fontId="7" fillId="0" borderId="39" xfId="3" applyNumberFormat="1" applyFont="1" applyBorder="1" applyAlignment="1">
      <alignment horizontal="left"/>
    </xf>
    <xf numFmtId="37" fontId="7" fillId="0" borderId="10" xfId="3" applyNumberFormat="1" applyFont="1" applyBorder="1"/>
    <xf numFmtId="0" fontId="4" fillId="0" borderId="1" xfId="3" applyFont="1" applyBorder="1"/>
    <xf numFmtId="0" fontId="4" fillId="3" borderId="2" xfId="3" applyFont="1" applyFill="1" applyBorder="1" applyAlignment="1">
      <alignment horizontal="center" vertical="center" wrapText="1"/>
    </xf>
    <xf numFmtId="0" fontId="4" fillId="0" borderId="20" xfId="3" applyFont="1" applyBorder="1" applyAlignment="1">
      <alignment horizontal="center"/>
    </xf>
    <xf numFmtId="0" fontId="4" fillId="0" borderId="4" xfId="3" applyFont="1" applyBorder="1"/>
    <xf numFmtId="0" fontId="4" fillId="0" borderId="3" xfId="3" applyFont="1" applyBorder="1"/>
    <xf numFmtId="0" fontId="4" fillId="0" borderId="42" xfId="3" applyFont="1" applyBorder="1"/>
    <xf numFmtId="0" fontId="4" fillId="0" borderId="5" xfId="3" applyFont="1" applyBorder="1"/>
    <xf numFmtId="0" fontId="4" fillId="0" borderId="5" xfId="3" applyFont="1" applyBorder="1" applyAlignment="1">
      <alignment horizontal="center"/>
    </xf>
    <xf numFmtId="0" fontId="0" fillId="3" borderId="0" xfId="0" applyFill="1" applyAlignment="1">
      <alignment horizontal="center" vertical="center" wrapText="1"/>
    </xf>
    <xf numFmtId="0" fontId="4" fillId="0" borderId="17" xfId="3" applyFont="1" applyBorder="1" applyAlignment="1">
      <alignment horizontal="center"/>
    </xf>
    <xf numFmtId="0" fontId="4" fillId="0" borderId="6" xfId="3" applyFont="1" applyBorder="1" applyAlignment="1">
      <alignment horizontal="center"/>
    </xf>
    <xf numFmtId="0" fontId="4" fillId="0" borderId="7" xfId="3" applyFont="1" applyBorder="1" applyAlignment="1">
      <alignment horizontal="center"/>
    </xf>
    <xf numFmtId="0" fontId="4" fillId="0" borderId="43" xfId="3" applyFont="1" applyBorder="1" applyAlignment="1">
      <alignment horizontal="center"/>
    </xf>
    <xf numFmtId="0" fontId="20" fillId="0" borderId="44" xfId="3" applyFont="1" applyBorder="1"/>
    <xf numFmtId="0" fontId="0" fillId="3" borderId="46" xfId="0" applyFill="1" applyBorder="1" applyAlignment="1">
      <alignment horizontal="center" vertical="center" wrapText="1"/>
    </xf>
    <xf numFmtId="0" fontId="4" fillId="0" borderId="24" xfId="3" applyFont="1" applyBorder="1" applyAlignment="1">
      <alignment horizontal="center"/>
    </xf>
    <xf numFmtId="0" fontId="20" fillId="0" borderId="47" xfId="3" applyFont="1" applyBorder="1"/>
    <xf numFmtId="0" fontId="20" fillId="0" borderId="45" xfId="3" applyFont="1" applyBorder="1"/>
    <xf numFmtId="0" fontId="11" fillId="0" borderId="44" xfId="3" applyFont="1" applyBorder="1"/>
    <xf numFmtId="0" fontId="20" fillId="0" borderId="48" xfId="3" applyFont="1" applyBorder="1"/>
    <xf numFmtId="0" fontId="20" fillId="0" borderId="12" xfId="3" applyFont="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Border="1"/>
    <xf numFmtId="39" fontId="20" fillId="0" borderId="52" xfId="3" applyNumberFormat="1" applyFont="1" applyBorder="1"/>
    <xf numFmtId="39" fontId="20" fillId="3" borderId="52" xfId="3" applyNumberFormat="1" applyFont="1" applyFill="1" applyBorder="1"/>
    <xf numFmtId="39" fontId="20" fillId="0" borderId="0" xfId="3" applyNumberFormat="1" applyFont="1"/>
    <xf numFmtId="0" fontId="21" fillId="0" borderId="0" xfId="3" applyFont="1"/>
    <xf numFmtId="0" fontId="24" fillId="0" borderId="0" xfId="5" applyFont="1"/>
    <xf numFmtId="0" fontId="25" fillId="0" borderId="0" xfId="5" applyFont="1" applyAlignment="1">
      <alignment wrapText="1"/>
    </xf>
    <xf numFmtId="39" fontId="9" fillId="0" borderId="11" xfId="5" applyNumberFormat="1" applyFont="1" applyBorder="1" applyAlignment="1">
      <alignment horizontal="center" wrapText="1"/>
    </xf>
    <xf numFmtId="0" fontId="25" fillId="3" borderId="0" xfId="5" applyFont="1" applyFill="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xf numFmtId="0" fontId="27" fillId="0" borderId="0" xfId="5" applyFont="1"/>
    <xf numFmtId="39" fontId="24" fillId="0" borderId="0" xfId="5" applyNumberFormat="1" applyFont="1"/>
    <xf numFmtId="0" fontId="26" fillId="0" borderId="0" xfId="7"/>
    <xf numFmtId="0" fontId="28" fillId="0" borderId="0" xfId="7" applyFont="1"/>
    <xf numFmtId="0" fontId="28" fillId="0" borderId="0" xfId="7" applyFont="1" applyAlignment="1">
      <alignment horizontal="centerContinuous"/>
    </xf>
    <xf numFmtId="0" fontId="28" fillId="0" borderId="55" xfId="7" applyFont="1" applyBorder="1" applyAlignment="1">
      <alignment horizontal="center"/>
    </xf>
    <xf numFmtId="0" fontId="28" fillId="0" borderId="56" xfId="7" applyFont="1" applyBorder="1" applyAlignment="1">
      <alignment horizontal="center" wrapText="1"/>
    </xf>
    <xf numFmtId="0" fontId="28" fillId="0" borderId="55" xfId="7" applyFont="1" applyBorder="1" applyAlignment="1">
      <alignment horizontal="center" wrapText="1"/>
    </xf>
    <xf numFmtId="0" fontId="28" fillId="3" borderId="56" xfId="7" applyFont="1" applyFill="1" applyBorder="1"/>
    <xf numFmtId="0" fontId="26" fillId="3" borderId="57" xfId="7" applyFill="1" applyBorder="1"/>
    <xf numFmtId="5" fontId="26" fillId="3" borderId="55" xfId="7" applyNumberFormat="1" applyFill="1" applyBorder="1"/>
    <xf numFmtId="0" fontId="26" fillId="0" borderId="56" xfId="7" applyBorder="1" applyAlignment="1">
      <alignment horizontal="right"/>
    </xf>
    <xf numFmtId="0" fontId="28" fillId="0" borderId="57" xfId="7" applyFont="1" applyBorder="1" applyAlignment="1">
      <alignment horizontal="right"/>
    </xf>
    <xf numFmtId="0" fontId="28" fillId="0" borderId="56" xfId="7" applyFont="1" applyBorder="1" applyAlignment="1">
      <alignment horizontal="right"/>
    </xf>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37" fontId="11" fillId="0" borderId="65" xfId="3" applyNumberFormat="1" applyFont="1" applyBorder="1" applyAlignment="1">
      <alignment horizontal="center"/>
    </xf>
    <xf numFmtId="37" fontId="11" fillId="0" borderId="66" xfId="3" applyNumberFormat="1" applyFont="1" applyBorder="1" applyAlignment="1">
      <alignment horizontal="center"/>
    </xf>
    <xf numFmtId="37" fontId="11" fillId="0" borderId="67" xfId="3" applyNumberFormat="1" applyFont="1" applyBorder="1"/>
    <xf numFmtId="37" fontId="11" fillId="0" borderId="68" xfId="3" applyNumberFormat="1" applyFont="1" applyBorder="1"/>
    <xf numFmtId="0" fontId="11" fillId="0" borderId="2" xfId="4" applyFont="1" applyBorder="1"/>
    <xf numFmtId="0" fontId="11" fillId="0" borderId="5" xfId="4" applyFont="1" applyBorder="1" applyAlignment="1">
      <alignment horizontal="center" vertical="center"/>
    </xf>
    <xf numFmtId="0" fontId="11" fillId="0" borderId="0" xfId="4" applyFont="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Border="1" applyAlignment="1">
      <alignment horizontal="center" vertical="center"/>
    </xf>
    <xf numFmtId="0" fontId="11" fillId="0" borderId="12" xfId="4" applyFont="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Border="1" applyAlignment="1">
      <alignment horizontal="center" vertical="center"/>
    </xf>
    <xf numFmtId="0" fontId="12" fillId="0" borderId="13" xfId="4" applyFont="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xf numFmtId="0" fontId="12" fillId="0" borderId="0" xfId="4" applyFont="1" applyAlignment="1">
      <alignment horizontal="center"/>
    </xf>
    <xf numFmtId="0" fontId="4" fillId="0" borderId="0" xfId="4" applyFont="1" applyAlignment="1">
      <alignment horizontal="left" vertical="center"/>
    </xf>
    <xf numFmtId="0" fontId="11" fillId="0" borderId="7" xfId="4" applyFont="1" applyBorder="1" applyAlignment="1">
      <alignment horizontal="left" vertical="center"/>
    </xf>
    <xf numFmtId="0" fontId="30" fillId="0" borderId="5" xfId="4" applyFont="1" applyBorder="1"/>
    <xf numFmtId="0" fontId="4" fillId="0" borderId="10" xfId="4" applyFont="1" applyBorder="1" applyAlignment="1">
      <alignment horizontal="left" vertical="center"/>
    </xf>
    <xf numFmtId="0" fontId="4" fillId="0" borderId="38" xfId="4" applyFont="1" applyBorder="1" applyAlignment="1">
      <alignment horizontal="center" vertical="center"/>
    </xf>
    <xf numFmtId="0" fontId="4" fillId="0" borderId="39" xfId="4" applyFont="1" applyBorder="1" applyAlignment="1">
      <alignment horizontal="left" vertical="center"/>
    </xf>
    <xf numFmtId="0" fontId="4" fillId="0" borderId="41" xfId="4" applyFont="1" applyBorder="1" applyAlignment="1">
      <alignment horizontal="left" vertical="center"/>
    </xf>
    <xf numFmtId="0" fontId="4" fillId="0" borderId="15" xfId="4" applyFont="1" applyBorder="1" applyAlignment="1">
      <alignment horizontal="left" vertical="center"/>
    </xf>
    <xf numFmtId="0" fontId="4" fillId="0" borderId="62" xfId="4" applyFont="1" applyBorder="1" applyAlignment="1">
      <alignment horizontal="center"/>
    </xf>
    <xf numFmtId="0" fontId="4" fillId="0" borderId="9" xfId="4" applyFont="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Border="1"/>
    <xf numFmtId="37" fontId="8" fillId="0" borderId="0" xfId="0" applyNumberFormat="1" applyFont="1" applyAlignment="1">
      <alignment horizontal="centerContinuous"/>
    </xf>
    <xf numFmtId="37" fontId="0" fillId="0" borderId="0" xfId="0" applyNumberFormat="1" applyAlignment="1">
      <alignment horizontal="centerContinuous"/>
    </xf>
    <xf numFmtId="37" fontId="31" fillId="0" borderId="0" xfId="0" applyNumberFormat="1" applyFont="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0" fillId="0" borderId="6" xfId="0" applyNumberFormat="1" applyBorder="1" applyAlignment="1">
      <alignment horizontal="left"/>
    </xf>
    <xf numFmtId="37" fontId="0" fillId="0" borderId="0" xfId="0" applyNumberFormat="1" applyAlignment="1">
      <alignment horizontal="left"/>
    </xf>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Border="1"/>
    <xf numFmtId="39" fontId="11" fillId="0" borderId="72" xfId="3" applyNumberFormat="1" applyFont="1" applyBorder="1"/>
    <xf numFmtId="7" fontId="4" fillId="0" borderId="10" xfId="3" applyNumberFormat="1" applyFont="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Border="1"/>
    <xf numFmtId="10" fontId="11" fillId="3" borderId="18" xfId="3" applyNumberFormat="1" applyFont="1" applyFill="1" applyBorder="1"/>
    <xf numFmtId="10" fontId="11" fillId="0" borderId="18" xfId="3" applyNumberFormat="1" applyFont="1" applyBorder="1"/>
    <xf numFmtId="7" fontId="11" fillId="0" borderId="18" xfId="3" applyNumberFormat="1" applyFont="1" applyBorder="1"/>
    <xf numFmtId="7" fontId="11" fillId="3" borderId="18" xfId="3" applyNumberFormat="1" applyFont="1" applyFill="1" applyBorder="1"/>
    <xf numFmtId="7" fontId="11" fillId="0" borderId="23" xfId="3" applyNumberFormat="1" applyFont="1" applyBorder="1"/>
    <xf numFmtId="7" fontId="11" fillId="2" borderId="18" xfId="3" applyNumberFormat="1" applyFont="1" applyFill="1" applyBorder="1" applyProtection="1">
      <protection locked="0"/>
    </xf>
    <xf numFmtId="10" fontId="11" fillId="0" borderId="19" xfId="3" applyNumberFormat="1" applyFont="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xf numFmtId="7" fontId="4" fillId="0" borderId="6" xfId="4" applyNumberFormat="1" applyFont="1" applyBorder="1"/>
    <xf numFmtId="37" fontId="7" fillId="0" borderId="8" xfId="4" applyNumberFormat="1" applyFont="1" applyBorder="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26" fillId="0" borderId="56" xfId="7" applyNumberFormat="1" applyBorder="1"/>
    <xf numFmtId="2" fontId="26" fillId="0" borderId="56" xfId="7" applyNumberFormat="1" applyBorder="1"/>
    <xf numFmtId="0" fontId="28" fillId="0" borderId="55" xfId="7" applyFont="1" applyBorder="1" applyAlignment="1">
      <alignment horizontal="right"/>
    </xf>
    <xf numFmtId="0" fontId="34" fillId="0" borderId="73" xfId="7" applyFont="1" applyBorder="1" applyAlignment="1">
      <alignment horizontal="center"/>
    </xf>
    <xf numFmtId="0" fontId="34" fillId="0" borderId="74" xfId="7" applyFont="1" applyBorder="1" applyAlignment="1">
      <alignment horizontal="center"/>
    </xf>
    <xf numFmtId="166" fontId="4" fillId="2" borderId="11" xfId="4" applyNumberFormat="1" applyFont="1" applyFill="1" applyBorder="1" applyProtection="1">
      <protection locked="0"/>
    </xf>
    <xf numFmtId="166" fontId="7" fillId="0" borderId="0" xfId="4" applyNumberFormat="1" applyFont="1"/>
    <xf numFmtId="166" fontId="4" fillId="0" borderId="8" xfId="4" applyNumberFormat="1" applyFont="1" applyBorder="1"/>
    <xf numFmtId="166" fontId="4" fillId="0" borderId="8" xfId="4" applyNumberFormat="1" applyFont="1" applyBorder="1" applyAlignment="1">
      <alignment horizontal="left" vertical="center"/>
    </xf>
    <xf numFmtId="166" fontId="4" fillId="0" borderId="0" xfId="4" applyNumberFormat="1" applyFont="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Border="1"/>
    <xf numFmtId="166" fontId="11" fillId="2" borderId="11" xfId="4" applyNumberFormat="1" applyFont="1" applyFill="1" applyBorder="1" applyProtection="1">
      <protection locked="0"/>
    </xf>
    <xf numFmtId="166" fontId="4" fillId="0" borderId="6" xfId="4" applyNumberFormat="1" applyFont="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Border="1" applyAlignment="1">
      <alignment horizontal="center"/>
    </xf>
    <xf numFmtId="0" fontId="6" fillId="0" borderId="6" xfId="4" applyFont="1" applyBorder="1" applyAlignment="1">
      <alignment horizontal="center"/>
    </xf>
    <xf numFmtId="0" fontId="9" fillId="0" borderId="0" xfId="4" applyFont="1" applyAlignment="1">
      <alignment horizontal="center"/>
    </xf>
    <xf numFmtId="0" fontId="3" fillId="0" borderId="0" xfId="3" applyFont="1" applyAlignment="1">
      <alignment horizontal="center"/>
    </xf>
    <xf numFmtId="0" fontId="6" fillId="0" borderId="0" xfId="4" applyFont="1" applyAlignment="1">
      <alignment horizontal="center" vertical="center" wrapText="1"/>
    </xf>
    <xf numFmtId="0" fontId="6" fillId="0" borderId="6" xfId="4" applyFont="1" applyBorder="1" applyAlignment="1">
      <alignment horizontal="center" vertical="center" wrapText="1"/>
    </xf>
    <xf numFmtId="0" fontId="3" fillId="0" borderId="10" xfId="3" applyFont="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Alignment="1">
      <alignment horizontal="center"/>
    </xf>
    <xf numFmtId="10" fontId="4" fillId="0" borderId="11" xfId="3" applyNumberFormat="1" applyFont="1" applyBorder="1" applyAlignment="1">
      <alignment horizontal="right"/>
    </xf>
    <xf numFmtId="10" fontId="4" fillId="0" borderId="37" xfId="3" applyNumberFormat="1" applyFont="1" applyBorder="1" applyAlignment="1">
      <alignment horizontal="right"/>
    </xf>
    <xf numFmtId="37" fontId="4" fillId="0" borderId="35" xfId="3" applyNumberFormat="1" applyFont="1" applyBorder="1"/>
    <xf numFmtId="7" fontId="4" fillId="0" borderId="36" xfId="3" applyNumberFormat="1" applyFont="1" applyBorder="1"/>
    <xf numFmtId="39" fontId="4" fillId="0" borderId="36" xfId="3" applyNumberFormat="1" applyFont="1" applyBorder="1"/>
    <xf numFmtId="39" fontId="4" fillId="0" borderId="35" xfId="3" applyNumberFormat="1" applyFont="1" applyBorder="1"/>
    <xf numFmtId="7" fontId="4" fillId="0" borderId="35" xfId="3" applyNumberFormat="1" applyFont="1" applyBorder="1"/>
    <xf numFmtId="10" fontId="4" fillId="0" borderId="76" xfId="4" applyNumberFormat="1" applyFont="1" applyBorder="1" applyProtection="1">
      <protection locked="0"/>
    </xf>
    <xf numFmtId="10" fontId="11" fillId="0" borderId="75" xfId="4" applyNumberFormat="1" applyFont="1" applyBorder="1" applyProtection="1">
      <protection locked="0"/>
    </xf>
    <xf numFmtId="0" fontId="7" fillId="0" borderId="5" xfId="4" applyFont="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xf numFmtId="0" fontId="4" fillId="0" borderId="38" xfId="4" applyFont="1" applyBorder="1"/>
    <xf numFmtId="4" fontId="4" fillId="2" borderId="14" xfId="4" applyNumberFormat="1" applyFont="1" applyFill="1" applyBorder="1" applyProtection="1">
      <protection locked="0"/>
    </xf>
    <xf numFmtId="10" fontId="4" fillId="0" borderId="77" xfId="3" applyNumberFormat="1" applyFont="1" applyBorder="1"/>
    <xf numFmtId="7" fontId="4" fillId="2" borderId="77" xfId="3" applyNumberFormat="1" applyFont="1" applyFill="1" applyBorder="1" applyProtection="1">
      <protection locked="0"/>
    </xf>
    <xf numFmtId="37" fontId="4" fillId="0" borderId="4" xfId="3" applyNumberFormat="1" applyFont="1" applyBorder="1"/>
    <xf numFmtId="7" fontId="4" fillId="0" borderId="77" xfId="3" applyNumberFormat="1" applyFont="1" applyBorder="1"/>
    <xf numFmtId="7" fontId="4" fillId="0" borderId="14" xfId="4" applyNumberFormat="1" applyFont="1" applyBorder="1"/>
    <xf numFmtId="7" fontId="4" fillId="0" borderId="78" xfId="4" applyNumberFormat="1" applyFont="1" applyBorder="1"/>
    <xf numFmtId="7" fontId="4" fillId="0" borderId="77" xfId="4" applyNumberFormat="1" applyFont="1" applyBorder="1"/>
    <xf numFmtId="10" fontId="4" fillId="2" borderId="77" xfId="3" applyNumberFormat="1" applyFont="1" applyFill="1" applyBorder="1" applyProtection="1">
      <protection locked="0"/>
    </xf>
    <xf numFmtId="0" fontId="4" fillId="0" borderId="78" xfId="4" applyFont="1" applyBorder="1" applyAlignment="1">
      <alignment vertical="center" wrapText="1"/>
    </xf>
    <xf numFmtId="37" fontId="4" fillId="0" borderId="6" xfId="4" applyNumberFormat="1" applyFont="1" applyBorder="1" applyAlignment="1">
      <alignment horizontal="right"/>
    </xf>
    <xf numFmtId="0" fontId="11" fillId="0" borderId="79" xfId="3" applyFont="1" applyBorder="1"/>
    <xf numFmtId="0" fontId="11" fillId="0" borderId="80" xfId="3" applyFont="1" applyBorder="1"/>
    <xf numFmtId="0" fontId="11" fillId="0" borderId="81" xfId="3" applyFont="1" applyBorder="1"/>
    <xf numFmtId="0" fontId="11" fillId="0" borderId="82" xfId="3" applyFont="1" applyBorder="1"/>
    <xf numFmtId="0" fontId="35" fillId="0" borderId="82" xfId="3" applyFont="1" applyBorder="1"/>
    <xf numFmtId="0" fontId="11" fillId="0" borderId="83" xfId="3" applyFont="1" applyBorder="1"/>
    <xf numFmtId="0" fontId="11" fillId="0" borderId="84" xfId="3" applyFont="1" applyBorder="1"/>
    <xf numFmtId="0" fontId="11" fillId="0" borderId="85" xfId="3" applyFont="1" applyBorder="1"/>
    <xf numFmtId="37" fontId="11" fillId="0" borderId="63"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88" xfId="3" applyNumberFormat="1" applyFont="1" applyBorder="1" applyAlignment="1">
      <alignment horizontal="center"/>
    </xf>
    <xf numFmtId="37" fontId="11" fillId="0" borderId="89" xfId="3" applyNumberFormat="1" applyFont="1" applyBorder="1" applyAlignment="1">
      <alignment horizontal="center"/>
    </xf>
    <xf numFmtId="37" fontId="11" fillId="0" borderId="64" xfId="3" applyNumberFormat="1" applyFont="1" applyBorder="1"/>
    <xf numFmtId="37" fontId="12" fillId="0" borderId="16" xfId="3" applyNumberFormat="1" applyFont="1" applyBorder="1" applyAlignment="1">
      <alignment horizontal="center"/>
    </xf>
    <xf numFmtId="49" fontId="11" fillId="0" borderId="90" xfId="3" applyNumberFormat="1" applyFont="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49" fontId="11" fillId="3" borderId="92" xfId="3" applyNumberFormat="1" applyFont="1" applyFill="1" applyBorder="1" applyAlignment="1">
      <alignment horizontal="center"/>
    </xf>
    <xf numFmtId="49" fontId="11" fillId="0" borderId="93" xfId="3" applyNumberFormat="1" applyFont="1" applyBorder="1" applyAlignment="1">
      <alignment horizontal="center"/>
    </xf>
    <xf numFmtId="49" fontId="11" fillId="0" borderId="94"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Border="1" applyAlignment="1">
      <alignment horizontal="center"/>
    </xf>
    <xf numFmtId="0" fontId="4" fillId="0" borderId="83" xfId="3" applyFont="1" applyBorder="1" applyAlignment="1">
      <alignment horizontal="center"/>
    </xf>
    <xf numFmtId="0" fontId="4" fillId="0" borderId="80" xfId="3" applyFont="1" applyBorder="1" applyAlignment="1">
      <alignment horizontal="center"/>
    </xf>
    <xf numFmtId="0" fontId="4" fillId="0" borderId="45" xfId="3" applyFont="1" applyBorder="1" applyAlignment="1">
      <alignment horizontal="center"/>
    </xf>
    <xf numFmtId="0" fontId="4" fillId="0" borderId="95" xfId="3" applyFont="1" applyBorder="1" applyAlignment="1">
      <alignment horizontal="center"/>
    </xf>
    <xf numFmtId="0" fontId="11" fillId="0" borderId="76" xfId="4" applyFont="1" applyBorder="1" applyAlignment="1">
      <alignment horizontal="center" vertical="center"/>
    </xf>
    <xf numFmtId="0" fontId="11" fillId="0" borderId="75" xfId="4" applyFont="1" applyBorder="1" applyAlignment="1">
      <alignment horizontal="center" vertical="center"/>
    </xf>
    <xf numFmtId="0" fontId="11" fillId="0" borderId="3" xfId="4" applyFont="1" applyBorder="1" applyAlignment="1">
      <alignment horizontal="center" vertical="center"/>
    </xf>
    <xf numFmtId="0" fontId="4" fillId="0" borderId="75" xfId="4" applyFont="1" applyBorder="1" applyAlignment="1">
      <alignment horizontal="center"/>
    </xf>
    <xf numFmtId="49" fontId="4" fillId="0" borderId="75" xfId="4" applyNumberFormat="1" applyFont="1" applyBorder="1" applyAlignment="1">
      <alignment horizontal="center"/>
    </xf>
    <xf numFmtId="0" fontId="4" fillId="0" borderId="78" xfId="4" applyFont="1" applyBorder="1" applyAlignment="1">
      <alignment horizontal="center"/>
    </xf>
    <xf numFmtId="0" fontId="9" fillId="0" borderId="0" xfId="4" applyFont="1"/>
    <xf numFmtId="10" fontId="4" fillId="0" borderId="78" xfId="4" applyNumberFormat="1" applyFont="1" applyBorder="1" applyProtection="1">
      <protection locked="0"/>
    </xf>
    <xf numFmtId="0" fontId="12" fillId="0" borderId="0" xfId="8" applyFont="1" applyAlignment="1">
      <alignment horizontal="center"/>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19" fillId="2" borderId="96" xfId="3" applyNumberFormat="1" applyFont="1" applyFill="1" applyBorder="1" applyAlignment="1" applyProtection="1">
      <alignment horizontal="center"/>
      <protection locked="0"/>
    </xf>
    <xf numFmtId="0" fontId="4" fillId="2" borderId="96" xfId="4" applyFont="1" applyFill="1" applyBorder="1" applyProtection="1">
      <protection locked="0"/>
    </xf>
    <xf numFmtId="37" fontId="19" fillId="2" borderId="96" xfId="4" applyNumberFormat="1" applyFont="1" applyFill="1" applyBorder="1" applyProtection="1">
      <protection locked="0"/>
    </xf>
    <xf numFmtId="37" fontId="4" fillId="3" borderId="0" xfId="4" applyNumberFormat="1" applyFont="1" applyFill="1" applyAlignment="1">
      <alignment vertical="center" wrapText="1"/>
    </xf>
    <xf numFmtId="37" fontId="6" fillId="3" borderId="0" xfId="4" applyNumberFormat="1" applyFont="1" applyFill="1" applyAlignment="1">
      <alignment horizontal="center"/>
    </xf>
    <xf numFmtId="37" fontId="6" fillId="3" borderId="0" xfId="4" applyNumberFormat="1" applyFont="1" applyFill="1"/>
    <xf numFmtId="37" fontId="4" fillId="3" borderId="0" xfId="4" applyNumberFormat="1" applyFont="1" applyFill="1" applyAlignment="1">
      <alignment horizontal="center"/>
    </xf>
    <xf numFmtId="7" fontId="4" fillId="3" borderId="0" xfId="4" applyNumberFormat="1" applyFont="1" applyFill="1" applyAlignment="1" applyProtection="1">
      <alignment horizontal="center"/>
      <protection locked="0"/>
    </xf>
    <xf numFmtId="7" fontId="6" fillId="3" borderId="0" xfId="4" applyNumberFormat="1" applyFont="1" applyFill="1" applyProtection="1">
      <protection locked="0"/>
    </xf>
    <xf numFmtId="7" fontId="4" fillId="3" borderId="0" xfId="3" applyNumberFormat="1" applyFont="1" applyFill="1" applyAlignment="1" applyProtection="1">
      <alignment horizontal="center"/>
      <protection locked="0"/>
    </xf>
    <xf numFmtId="7" fontId="4" fillId="3" borderId="0" xfId="4" applyNumberFormat="1" applyFont="1" applyFill="1" applyProtection="1">
      <protection locked="0"/>
    </xf>
    <xf numFmtId="7" fontId="4" fillId="3" borderId="0" xfId="3" applyNumberFormat="1" applyFont="1" applyFill="1"/>
    <xf numFmtId="7" fontId="4" fillId="3" borderId="0" xfId="4" applyNumberFormat="1" applyFont="1" applyFill="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7" xfId="5" applyNumberFormat="1" applyFont="1" applyFill="1" applyBorder="1" applyAlignment="1" applyProtection="1">
      <alignment horizontal="center"/>
      <protection locked="0"/>
    </xf>
    <xf numFmtId="164" fontId="29" fillId="2" borderId="98" xfId="5" applyNumberFormat="1" applyFont="1" applyFill="1" applyBorder="1" applyAlignment="1" applyProtection="1">
      <alignment horizontal="center"/>
      <protection locked="0"/>
    </xf>
    <xf numFmtId="4" fontId="20" fillId="0" borderId="14" xfId="3" applyNumberFormat="1" applyFont="1" applyBorder="1" applyProtection="1">
      <protection locked="0"/>
    </xf>
    <xf numFmtId="0" fontId="38" fillId="0" borderId="0" xfId="7" applyFont="1"/>
    <xf numFmtId="39" fontId="4" fillId="2" borderId="14" xfId="4" applyNumberFormat="1" applyFont="1" applyFill="1" applyBorder="1" applyProtection="1">
      <protection locked="0"/>
    </xf>
    <xf numFmtId="39" fontId="4" fillId="2" borderId="78"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9" xfId="3" applyNumberFormat="1" applyFont="1" applyFill="1" applyBorder="1"/>
    <xf numFmtId="39" fontId="39" fillId="2" borderId="11" xfId="5" applyNumberFormat="1" applyFont="1" applyFill="1" applyBorder="1" applyAlignment="1" applyProtection="1">
      <alignment horizontal="center"/>
      <protection locked="0"/>
    </xf>
    <xf numFmtId="0" fontId="26" fillId="2" borderId="55" xfId="7" applyFill="1" applyBorder="1" applyProtection="1">
      <protection locked="0"/>
    </xf>
    <xf numFmtId="2" fontId="26" fillId="2" borderId="56" xfId="7" applyNumberFormat="1" applyFill="1" applyBorder="1" applyProtection="1">
      <protection locked="0"/>
    </xf>
    <xf numFmtId="166" fontId="26" fillId="2" borderId="55" xfId="7" applyNumberFormat="1" applyFill="1" applyBorder="1" applyProtection="1">
      <protection locked="0"/>
    </xf>
    <xf numFmtId="0" fontId="34" fillId="2" borderId="55" xfId="7" applyFont="1" applyFill="1" applyBorder="1" applyAlignment="1" applyProtection="1">
      <alignment horizontal="center"/>
      <protection locked="0"/>
    </xf>
    <xf numFmtId="0" fontId="26" fillId="2" borderId="99" xfId="7" applyFill="1" applyBorder="1" applyProtection="1">
      <protection locked="0"/>
    </xf>
    <xf numFmtId="2" fontId="26" fillId="2" borderId="100" xfId="7" applyNumberFormat="1" applyFill="1" applyBorder="1" applyProtection="1">
      <protection locked="0"/>
    </xf>
    <xf numFmtId="166" fontId="26" fillId="2" borderId="99" xfId="7" applyNumberFormat="1" applyFill="1" applyBorder="1" applyProtection="1">
      <protection locked="0"/>
    </xf>
    <xf numFmtId="0" fontId="34" fillId="2" borderId="99" xfId="7" applyFont="1" applyFill="1" applyBorder="1" applyAlignment="1" applyProtection="1">
      <alignment horizontal="center"/>
      <protection locked="0"/>
    </xf>
    <xf numFmtId="7" fontId="26" fillId="2" borderId="55" xfId="7" applyNumberFormat="1" applyFill="1" applyBorder="1" applyProtection="1">
      <protection locked="0"/>
    </xf>
    <xf numFmtId="166" fontId="4" fillId="0" borderId="11" xfId="4" applyNumberFormat="1" applyFont="1" applyBorder="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Border="1" applyAlignment="1">
      <alignment horizontal="right" vertical="center"/>
    </xf>
    <xf numFmtId="10" fontId="4" fillId="0" borderId="10" xfId="4" applyNumberFormat="1" applyFont="1" applyBorder="1" applyAlignment="1">
      <alignment horizontal="right" vertical="center"/>
    </xf>
    <xf numFmtId="166" fontId="4" fillId="0" borderId="54" xfId="4" applyNumberFormat="1" applyFont="1" applyBorder="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2" fillId="0" borderId="0" xfId="10" quotePrefix="1" applyFont="1"/>
    <xf numFmtId="0" fontId="43" fillId="0" borderId="0" xfId="10" applyFont="1"/>
    <xf numFmtId="0" fontId="40" fillId="0" borderId="0" xfId="10" applyAlignment="1">
      <alignment horizontal="center"/>
    </xf>
    <xf numFmtId="0" fontId="0" fillId="0" borderId="0" xfId="0" applyAlignment="1">
      <alignment horizontal="center"/>
    </xf>
    <xf numFmtId="14" fontId="42" fillId="0" borderId="0" xfId="10" applyNumberFormat="1" applyFont="1" applyAlignment="1">
      <alignment horizontal="center"/>
    </xf>
    <xf numFmtId="37" fontId="12" fillId="0" borderId="17" xfId="3" applyNumberFormat="1" applyFont="1" applyBorder="1" applyAlignment="1" applyProtection="1">
      <alignment horizontal="center"/>
      <protection locked="0"/>
    </xf>
    <xf numFmtId="37" fontId="11" fillId="0" borderId="18" xfId="3" applyNumberFormat="1" applyFont="1" applyBorder="1" applyProtection="1">
      <protection locked="0"/>
    </xf>
    <xf numFmtId="37" fontId="12" fillId="0" borderId="16" xfId="3" applyNumberFormat="1" applyFont="1" applyBorder="1" applyAlignment="1" applyProtection="1">
      <alignment horizontal="center"/>
      <protection locked="0"/>
    </xf>
    <xf numFmtId="49" fontId="11" fillId="0" borderId="106" xfId="3" applyNumberFormat="1" applyFont="1" applyBorder="1" applyAlignment="1">
      <alignment horizontal="center"/>
    </xf>
    <xf numFmtId="0" fontId="11" fillId="0" borderId="107" xfId="3" applyFont="1" applyBorder="1"/>
    <xf numFmtId="7" fontId="11" fillId="2" borderId="108"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Border="1"/>
    <xf numFmtId="37" fontId="11" fillId="0" borderId="109" xfId="3" applyNumberFormat="1" applyFont="1" applyBorder="1" applyAlignment="1">
      <alignment horizontal="center"/>
    </xf>
    <xf numFmtId="37" fontId="11" fillId="0" borderId="110" xfId="3" applyNumberFormat="1" applyFont="1" applyBorder="1"/>
    <xf numFmtId="39" fontId="11" fillId="2" borderId="111" xfId="3" applyNumberFormat="1" applyFont="1" applyFill="1" applyBorder="1" applyProtection="1">
      <protection locked="0"/>
    </xf>
    <xf numFmtId="39" fontId="11" fillId="2" borderId="112" xfId="3" applyNumberFormat="1" applyFont="1" applyFill="1" applyBorder="1" applyProtection="1">
      <protection locked="0"/>
    </xf>
    <xf numFmtId="10" fontId="11" fillId="0" borderId="108" xfId="3" applyNumberFormat="1" applyFont="1" applyBorder="1"/>
    <xf numFmtId="39" fontId="11" fillId="2" borderId="113" xfId="3" applyNumberFormat="1" applyFont="1" applyFill="1" applyBorder="1" applyProtection="1">
      <protection locked="0"/>
    </xf>
    <xf numFmtId="39" fontId="11" fillId="2" borderId="114" xfId="3" applyNumberFormat="1" applyFont="1" applyFill="1" applyBorder="1" applyProtection="1">
      <protection locked="0"/>
    </xf>
    <xf numFmtId="10" fontId="11" fillId="0" borderId="21" xfId="3" applyNumberFormat="1" applyFont="1" applyBorder="1"/>
    <xf numFmtId="7" fontId="11" fillId="0" borderId="21" xfId="3" applyNumberFormat="1" applyFont="1" applyBorder="1"/>
    <xf numFmtId="7" fontId="11" fillId="2" borderId="84" xfId="3" applyNumberFormat="1" applyFont="1" applyFill="1" applyBorder="1" applyProtection="1">
      <protection locked="0"/>
    </xf>
    <xf numFmtId="168" fontId="4" fillId="0" borderId="10" xfId="3" applyNumberFormat="1" applyFont="1" applyBorder="1"/>
    <xf numFmtId="37" fontId="31" fillId="0" borderId="96" xfId="0" applyNumberFormat="1" applyFont="1" applyBorder="1" applyAlignment="1">
      <alignment horizontal="center"/>
    </xf>
    <xf numFmtId="37" fontId="47" fillId="0" borderId="96" xfId="0" applyNumberFormat="1" applyFont="1" applyBorder="1" applyAlignment="1">
      <alignment horizontal="center"/>
    </xf>
    <xf numFmtId="0" fontId="9" fillId="0" borderId="14" xfId="4" applyFont="1" applyBorder="1"/>
    <xf numFmtId="37" fontId="4" fillId="0" borderId="101" xfId="3" applyNumberFormat="1" applyFont="1" applyBorder="1" applyAlignment="1">
      <alignment horizontal="center"/>
    </xf>
    <xf numFmtId="37" fontId="4" fillId="0" borderId="101" xfId="4" applyNumberFormat="1" applyFont="1" applyBorder="1" applyAlignment="1">
      <alignment horizontal="center"/>
    </xf>
    <xf numFmtId="39" fontId="4" fillId="0" borderId="101" xfId="3" applyNumberFormat="1" applyFont="1" applyBorder="1" applyAlignment="1">
      <alignment horizontal="center"/>
    </xf>
    <xf numFmtId="0" fontId="4" fillId="0" borderId="101" xfId="4" applyFont="1" applyBorder="1"/>
    <xf numFmtId="37" fontId="4" fillId="0" borderId="101" xfId="4" applyNumberFormat="1" applyFont="1" applyBorder="1"/>
    <xf numFmtId="10" fontId="4" fillId="2" borderId="54" xfId="3" applyNumberFormat="1" applyFont="1" applyFill="1" applyBorder="1" applyProtection="1">
      <protection locked="0"/>
    </xf>
    <xf numFmtId="7" fontId="4" fillId="0" borderId="115" xfId="3" applyNumberFormat="1" applyFont="1" applyBorder="1"/>
    <xf numFmtId="0" fontId="4" fillId="0" borderId="102" xfId="4" applyFont="1" applyBorder="1"/>
    <xf numFmtId="0" fontId="4" fillId="0" borderId="103" xfId="4" applyFont="1" applyBorder="1"/>
    <xf numFmtId="0" fontId="4" fillId="0" borderId="104" xfId="4" applyFont="1" applyBorder="1"/>
    <xf numFmtId="37" fontId="4" fillId="0" borderId="103" xfId="4" applyNumberFormat="1" applyFont="1" applyBorder="1"/>
    <xf numFmtId="0" fontId="4" fillId="0" borderId="101" xfId="4" applyFont="1" applyBorder="1" applyAlignment="1">
      <alignment horizontal="right"/>
    </xf>
    <xf numFmtId="0" fontId="4" fillId="0" borderId="75" xfId="4" applyFont="1" applyBorder="1"/>
    <xf numFmtId="0" fontId="48" fillId="0" borderId="0" xfId="0" applyFont="1"/>
    <xf numFmtId="49" fontId="48" fillId="0" borderId="0" xfId="0" applyNumberFormat="1" applyFont="1"/>
    <xf numFmtId="169" fontId="48" fillId="0" borderId="0" xfId="0" applyNumberFormat="1" applyFont="1"/>
    <xf numFmtId="49" fontId="0" fillId="0" borderId="0" xfId="0" applyNumberFormat="1"/>
    <xf numFmtId="37" fontId="26" fillId="0" borderId="0" xfId="0" quotePrefix="1" applyNumberFormat="1" applyFont="1" applyAlignment="1">
      <alignment horizontal="left"/>
    </xf>
    <xf numFmtId="37" fontId="26" fillId="0" borderId="0" xfId="0" applyNumberFormat="1" applyFont="1" applyAlignment="1">
      <alignment horizontal="left"/>
    </xf>
    <xf numFmtId="49" fontId="26" fillId="0" borderId="0" xfId="0" quotePrefix="1" applyNumberFormat="1" applyFont="1"/>
    <xf numFmtId="37" fontId="26" fillId="0" borderId="118" xfId="0" applyNumberFormat="1" applyFont="1" applyBorder="1" applyAlignment="1">
      <alignment horizontal="left"/>
    </xf>
    <xf numFmtId="169" fontId="48" fillId="0" borderId="0" xfId="0" quotePrefix="1" applyNumberFormat="1" applyFont="1" applyAlignment="1">
      <alignment wrapText="1"/>
    </xf>
    <xf numFmtId="0" fontId="49" fillId="0" borderId="0" xfId="0" applyFont="1"/>
    <xf numFmtId="0" fontId="50" fillId="0" borderId="0" xfId="0" applyFont="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7" xfId="4" applyFont="1" applyBorder="1" applyAlignment="1">
      <alignment horizontal="center"/>
    </xf>
    <xf numFmtId="37" fontId="4" fillId="0" borderId="75" xfId="4" applyNumberFormat="1" applyFont="1" applyBorder="1"/>
    <xf numFmtId="37" fontId="4" fillId="2" borderId="101" xfId="4" applyNumberFormat="1" applyFont="1" applyFill="1" applyBorder="1" applyProtection="1">
      <protection locked="0"/>
    </xf>
    <xf numFmtId="7" fontId="4" fillId="2" borderId="101" xfId="4" applyNumberFormat="1" applyFont="1" applyFill="1" applyBorder="1" applyProtection="1">
      <protection locked="0"/>
    </xf>
    <xf numFmtId="37" fontId="4" fillId="2" borderId="101" xfId="3" applyNumberFormat="1" applyFont="1" applyFill="1" applyBorder="1" applyProtection="1">
      <protection locked="0"/>
    </xf>
    <xf numFmtId="7" fontId="4" fillId="2" borderId="101" xfId="3" applyNumberFormat="1" applyFont="1" applyFill="1" applyBorder="1" applyProtection="1">
      <protection locked="0"/>
    </xf>
    <xf numFmtId="37" fontId="4" fillId="0" borderId="103" xfId="3" applyNumberFormat="1" applyFont="1" applyBorder="1"/>
    <xf numFmtId="37" fontId="4" fillId="0" borderId="121" xfId="3" applyNumberFormat="1" applyFont="1" applyBorder="1"/>
    <xf numFmtId="39" fontId="4" fillId="0" borderId="122" xfId="3" applyNumberFormat="1" applyFont="1" applyBorder="1"/>
    <xf numFmtId="39" fontId="4" fillId="0" borderId="6" xfId="3" applyNumberFormat="1" applyFont="1" applyBorder="1" applyAlignment="1">
      <alignment horizontal="center"/>
    </xf>
    <xf numFmtId="10" fontId="4" fillId="0" borderId="101" xfId="3" applyNumberFormat="1" applyFont="1" applyBorder="1" applyAlignment="1">
      <alignment horizontal="right"/>
    </xf>
    <xf numFmtId="39" fontId="4" fillId="0" borderId="6" xfId="3" applyNumberFormat="1" applyFont="1" applyBorder="1"/>
    <xf numFmtId="43" fontId="4" fillId="0" borderId="6" xfId="4" applyNumberFormat="1" applyFont="1" applyBorder="1"/>
    <xf numFmtId="0" fontId="4" fillId="0" borderId="117" xfId="4" applyFont="1" applyBorder="1"/>
    <xf numFmtId="0" fontId="4" fillId="0" borderId="75" xfId="4" applyFont="1" applyBorder="1" applyAlignment="1">
      <alignment vertical="center" wrapText="1"/>
    </xf>
    <xf numFmtId="39" fontId="7" fillId="0" borderId="6" xfId="3" applyNumberFormat="1" applyFont="1" applyBorder="1" applyAlignment="1">
      <alignment horizontal="center"/>
    </xf>
    <xf numFmtId="39" fontId="6" fillId="0" borderId="6" xfId="3" applyNumberFormat="1" applyFont="1" applyBorder="1" applyAlignment="1">
      <alignment horizontal="center"/>
    </xf>
    <xf numFmtId="7" fontId="4" fillId="0" borderId="14" xfId="3" applyNumberFormat="1" applyFont="1" applyBorder="1"/>
    <xf numFmtId="167" fontId="4" fillId="2" borderId="103" xfId="3" applyNumberFormat="1" applyFont="1" applyFill="1" applyBorder="1" applyProtection="1">
      <protection locked="0"/>
    </xf>
    <xf numFmtId="166" fontId="4" fillId="2" borderId="103" xfId="3" applyNumberFormat="1" applyFont="1" applyFill="1" applyBorder="1" applyProtection="1">
      <protection locked="0"/>
    </xf>
    <xf numFmtId="7" fontId="4" fillId="0" borderId="104" xfId="3" applyNumberFormat="1" applyFont="1" applyBorder="1"/>
    <xf numFmtId="167" fontId="4" fillId="2" borderId="103" xfId="4" applyNumberFormat="1" applyFont="1" applyFill="1" applyBorder="1" applyProtection="1">
      <protection locked="0"/>
    </xf>
    <xf numFmtId="166" fontId="4" fillId="2" borderId="103" xfId="4" applyNumberFormat="1" applyFont="1" applyFill="1" applyBorder="1" applyProtection="1">
      <protection locked="0"/>
    </xf>
    <xf numFmtId="39" fontId="4" fillId="0" borderId="6" xfId="4" applyNumberFormat="1" applyFont="1" applyBorder="1" applyAlignment="1">
      <alignment horizontal="center"/>
    </xf>
    <xf numFmtId="0" fontId="4" fillId="0" borderId="101" xfId="4" applyFont="1" applyBorder="1" applyAlignment="1">
      <alignment horizontal="center"/>
    </xf>
    <xf numFmtId="167" fontId="4" fillId="0" borderId="101" xfId="4" applyNumberFormat="1" applyFont="1" applyBorder="1" applyAlignment="1">
      <alignment horizontal="center"/>
    </xf>
    <xf numFmtId="167" fontId="4" fillId="2" borderId="101" xfId="4" applyNumberFormat="1" applyFont="1" applyFill="1" applyBorder="1" applyAlignment="1" applyProtection="1">
      <alignment horizontal="center"/>
      <protection locked="0"/>
    </xf>
    <xf numFmtId="10" fontId="4" fillId="0" borderId="101" xfId="3" applyNumberFormat="1" applyFont="1" applyBorder="1" applyAlignment="1">
      <alignment horizontal="center"/>
    </xf>
    <xf numFmtId="0" fontId="4" fillId="0" borderId="101" xfId="4" applyFont="1" applyBorder="1" applyAlignment="1">
      <alignment horizontal="left"/>
    </xf>
    <xf numFmtId="8" fontId="4" fillId="0" borderId="101" xfId="4" applyNumberFormat="1" applyFont="1" applyBorder="1"/>
    <xf numFmtId="7" fontId="4" fillId="0" borderId="101" xfId="3" applyNumberFormat="1" applyFont="1" applyBorder="1"/>
    <xf numFmtId="10" fontId="4" fillId="0" borderId="6" xfId="3" applyNumberFormat="1" applyFont="1" applyBorder="1"/>
    <xf numFmtId="166" fontId="4" fillId="0" borderId="101" xfId="4" applyNumberFormat="1" applyFont="1" applyBorder="1"/>
    <xf numFmtId="10" fontId="4" fillId="0" borderId="101" xfId="3" applyNumberFormat="1" applyFont="1" applyBorder="1"/>
    <xf numFmtId="0" fontId="7" fillId="0" borderId="5" xfId="4" applyFont="1" applyBorder="1"/>
    <xf numFmtId="0" fontId="52" fillId="0" borderId="0" xfId="10" applyFont="1" applyAlignment="1">
      <alignment horizontal="left"/>
    </xf>
    <xf numFmtId="0" fontId="53" fillId="0" borderId="0" xfId="0" applyFont="1" applyAlignment="1">
      <alignment horizontal="right"/>
    </xf>
    <xf numFmtId="14" fontId="40" fillId="0" borderId="0" xfId="10" applyNumberFormat="1"/>
    <xf numFmtId="49" fontId="40" fillId="0" borderId="0" xfId="10" applyNumberFormat="1"/>
    <xf numFmtId="0" fontId="50" fillId="0" borderId="0" xfId="0" applyFont="1" applyAlignment="1">
      <alignment wrapText="1"/>
    </xf>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103" xfId="3" applyNumberFormat="1" applyFont="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0" fontId="60" fillId="5" borderId="101" xfId="0" applyFont="1" applyFill="1" applyBorder="1" applyProtection="1">
      <protection locked="0"/>
    </xf>
    <xf numFmtId="0" fontId="4" fillId="0" borderId="0" xfId="4" applyFont="1" applyProtection="1">
      <protection locked="0"/>
    </xf>
    <xf numFmtId="0" fontId="4" fillId="0" borderId="75" xfId="4" applyFont="1" applyBorder="1" applyAlignment="1" applyProtection="1">
      <alignment horizontal="center"/>
      <protection locked="0"/>
    </xf>
    <xf numFmtId="0" fontId="62" fillId="0" borderId="0" xfId="10" applyFont="1" applyAlignment="1">
      <alignment horizontal="right"/>
    </xf>
    <xf numFmtId="0" fontId="62" fillId="0" borderId="0" xfId="10" applyFont="1"/>
    <xf numFmtId="0" fontId="62" fillId="0" borderId="0" xfId="10" applyFont="1" applyAlignment="1">
      <alignment horizontal="center"/>
    </xf>
    <xf numFmtId="0" fontId="63" fillId="0" borderId="0" xfId="0" applyFont="1"/>
    <xf numFmtId="0" fontId="64" fillId="0" borderId="0" xfId="10" applyFont="1"/>
    <xf numFmtId="0" fontId="41" fillId="0" borderId="0" xfId="10" quotePrefix="1" applyFont="1" applyAlignment="1">
      <alignment horizontal="right"/>
    </xf>
    <xf numFmtId="0" fontId="41" fillId="0" borderId="0" xfId="10" applyFont="1" applyAlignment="1">
      <alignment horizontal="right"/>
    </xf>
    <xf numFmtId="0" fontId="58" fillId="0" borderId="0" xfId="0" applyFont="1" applyAlignment="1">
      <alignment horizontal="right"/>
    </xf>
    <xf numFmtId="0" fontId="44" fillId="0" borderId="0" xfId="0" applyFont="1"/>
    <xf numFmtId="0" fontId="37" fillId="0" borderId="0" xfId="0" applyFont="1" applyAlignment="1">
      <alignment horizontal="right"/>
    </xf>
    <xf numFmtId="0" fontId="37" fillId="0" borderId="103" xfId="0" applyFont="1" applyBorder="1" applyAlignment="1">
      <alignment horizontal="right"/>
    </xf>
    <xf numFmtId="0" fontId="37" fillId="0" borderId="101" xfId="0" applyFont="1" applyBorder="1" applyAlignment="1">
      <alignment horizontal="center"/>
    </xf>
    <xf numFmtId="0" fontId="37" fillId="0" borderId="103" xfId="0" applyFont="1" applyBorder="1"/>
    <xf numFmtId="0" fontId="41" fillId="0" borderId="0" xfId="10" applyFont="1" applyAlignment="1">
      <alignment horizontal="left"/>
    </xf>
    <xf numFmtId="0" fontId="37" fillId="0" borderId="0" xfId="0" applyFont="1" applyAlignment="1">
      <alignment horizontal="left"/>
    </xf>
    <xf numFmtId="0" fontId="51" fillId="0" borderId="0" xfId="10" applyFont="1" applyAlignment="1">
      <alignment horizontal="center"/>
    </xf>
    <xf numFmtId="0" fontId="46" fillId="0" borderId="0" xfId="10" applyFont="1" applyAlignment="1">
      <alignment horizontal="left"/>
    </xf>
    <xf numFmtId="0" fontId="40" fillId="0" borderId="0" xfId="10" applyAlignment="1">
      <alignment horizontal="left"/>
    </xf>
    <xf numFmtId="0" fontId="42" fillId="0" borderId="0" xfId="10" applyFont="1" applyAlignment="1">
      <alignment horizontal="left"/>
    </xf>
    <xf numFmtId="0" fontId="45" fillId="0" borderId="0" xfId="0" applyFont="1" applyAlignment="1">
      <alignment horizontal="left"/>
    </xf>
    <xf numFmtId="0" fontId="51" fillId="0" borderId="0" xfId="10" applyFont="1" applyAlignment="1">
      <alignment horizontal="left"/>
    </xf>
    <xf numFmtId="0" fontId="40" fillId="4" borderId="101" xfId="10" applyFill="1" applyBorder="1" applyProtection="1">
      <protection locked="0"/>
    </xf>
    <xf numFmtId="0" fontId="0" fillId="4" borderId="105" xfId="0" applyFill="1" applyBorder="1" applyProtection="1">
      <protection locked="0"/>
    </xf>
    <xf numFmtId="0" fontId="0" fillId="5" borderId="101" xfId="0" applyFill="1" applyBorder="1" applyProtection="1">
      <protection locked="0"/>
    </xf>
    <xf numFmtId="0" fontId="40" fillId="5" borderId="101" xfId="10" applyFill="1" applyBorder="1" applyAlignment="1" applyProtection="1">
      <alignment horizontal="left"/>
      <protection locked="0"/>
    </xf>
    <xf numFmtId="0" fontId="0" fillId="5" borderId="101" xfId="0" applyFill="1" applyBorder="1" applyAlignment="1" applyProtection="1">
      <alignment horizontal="left"/>
      <protection locked="0"/>
    </xf>
    <xf numFmtId="49" fontId="0" fillId="5" borderId="101" xfId="0" applyNumberFormat="1" applyFill="1" applyBorder="1" applyProtection="1">
      <protection locked="0"/>
    </xf>
    <xf numFmtId="14" fontId="37" fillId="0" borderId="0" xfId="0" applyNumberFormat="1" applyFont="1" applyAlignment="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101" xfId="0" applyNumberFormat="1" applyFill="1" applyBorder="1" applyAlignment="1" applyProtection="1">
      <alignment horizontal="left"/>
      <protection locked="0"/>
    </xf>
    <xf numFmtId="14" fontId="0" fillId="0" borderId="7" xfId="0" applyNumberFormat="1" applyBorder="1" applyAlignment="1">
      <alignment horizontal="left"/>
    </xf>
    <xf numFmtId="14" fontId="0" fillId="0" borderId="0" xfId="0" applyNumberFormat="1" applyAlignment="1">
      <alignment horizontal="left"/>
    </xf>
    <xf numFmtId="0" fontId="19" fillId="0" borderId="0" xfId="4" applyFont="1" applyAlignment="1">
      <alignment vertical="top"/>
    </xf>
    <xf numFmtId="14" fontId="65" fillId="4" borderId="101"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Border="1"/>
    <xf numFmtId="166" fontId="20" fillId="0" borderId="51" xfId="3" applyNumberFormat="1" applyFont="1" applyBorder="1"/>
    <xf numFmtId="0" fontId="40" fillId="0" borderId="0" xfId="10" applyAlignment="1" applyProtection="1">
      <alignment horizontal="center"/>
      <protection locked="0"/>
    </xf>
    <xf numFmtId="37" fontId="4" fillId="0" borderId="12" xfId="3" applyNumberFormat="1" applyFont="1" applyBorder="1" applyAlignment="1">
      <alignment horizontal="center"/>
    </xf>
    <xf numFmtId="0" fontId="4" fillId="0" borderId="118" xfId="4" applyFont="1" applyBorder="1"/>
    <xf numFmtId="37" fontId="4" fillId="0" borderId="118" xfId="4" applyNumberFormat="1" applyFont="1" applyBorder="1"/>
    <xf numFmtId="37" fontId="11" fillId="0" borderId="124" xfId="3" applyNumberFormat="1" applyFont="1" applyBorder="1"/>
    <xf numFmtId="0" fontId="26" fillId="2" borderId="125" xfId="7" applyFill="1" applyBorder="1" applyProtection="1">
      <protection locked="0"/>
    </xf>
    <xf numFmtId="2" fontId="26" fillId="2" borderId="126" xfId="7" applyNumberFormat="1" applyFill="1" applyBorder="1" applyProtection="1">
      <protection locked="0"/>
    </xf>
    <xf numFmtId="166" fontId="26" fillId="2" borderId="125" xfId="7" applyNumberFormat="1" applyFill="1" applyBorder="1" applyProtection="1">
      <protection locked="0"/>
    </xf>
    <xf numFmtId="0" fontId="34" fillId="2" borderId="125" xfId="7" applyFont="1" applyFill="1" applyBorder="1" applyAlignment="1" applyProtection="1">
      <alignment horizontal="center"/>
      <protection locked="0"/>
    </xf>
    <xf numFmtId="49" fontId="12" fillId="2" borderId="16" xfId="3" applyNumberFormat="1" applyFont="1" applyFill="1" applyBorder="1" applyAlignment="1" applyProtection="1">
      <alignment horizontal="center"/>
      <protection locked="0"/>
    </xf>
    <xf numFmtId="0" fontId="4" fillId="0" borderId="5" xfId="4" applyFont="1" applyBorder="1" applyAlignment="1">
      <alignment horizontal="left"/>
    </xf>
    <xf numFmtId="49" fontId="4" fillId="0" borderId="5" xfId="4" applyNumberFormat="1"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Border="1" applyProtection="1">
      <protection locked="0"/>
    </xf>
    <xf numFmtId="0" fontId="4" fillId="0" borderId="96" xfId="4" applyFont="1" applyBorder="1" applyAlignment="1" applyProtection="1">
      <alignment horizontal="left" vertical="top"/>
      <protection locked="0"/>
    </xf>
    <xf numFmtId="0" fontId="4" fillId="2"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wrapText="1"/>
      <protection locked="0"/>
    </xf>
    <xf numFmtId="0" fontId="66" fillId="0" borderId="0" xfId="4" applyFont="1"/>
    <xf numFmtId="39" fontId="4" fillId="2" borderId="10" xfId="3" applyNumberFormat="1" applyFont="1" applyFill="1" applyBorder="1" applyProtection="1">
      <protection locked="0"/>
    </xf>
    <xf numFmtId="39" fontId="4" fillId="2" borderId="116" xfId="3" applyNumberFormat="1" applyFont="1" applyFill="1" applyBorder="1" applyProtection="1">
      <protection locked="0"/>
    </xf>
    <xf numFmtId="0" fontId="1" fillId="5" borderId="101" xfId="0" applyFont="1" applyFill="1" applyBorder="1" applyAlignment="1" applyProtection="1">
      <alignment horizontal="left"/>
      <protection locked="0"/>
    </xf>
    <xf numFmtId="0" fontId="65" fillId="5" borderId="101"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Border="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6" xfId="4" applyNumberFormat="1" applyFont="1" applyFill="1" applyBorder="1" applyAlignment="1" applyProtection="1">
      <alignment horizontal="right"/>
      <protection locked="0"/>
    </xf>
    <xf numFmtId="7" fontId="6" fillId="2" borderId="96" xfId="4" applyNumberFormat="1" applyFont="1" applyFill="1" applyBorder="1" applyAlignment="1" applyProtection="1">
      <alignment horizontal="right"/>
      <protection locked="0"/>
    </xf>
    <xf numFmtId="7" fontId="4" fillId="2" borderId="96" xfId="3" applyNumberFormat="1" applyFont="1" applyFill="1" applyBorder="1" applyAlignment="1" applyProtection="1">
      <alignment horizontal="right"/>
      <protection locked="0"/>
    </xf>
    <xf numFmtId="0" fontId="67" fillId="0" borderId="0" xfId="5" applyFont="1"/>
    <xf numFmtId="0" fontId="68"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xf numFmtId="7" fontId="5" fillId="2" borderId="18" xfId="3" applyNumberFormat="1" applyFont="1" applyFill="1" applyBorder="1" applyProtection="1">
      <protection locked="0"/>
    </xf>
    <xf numFmtId="37" fontId="5" fillId="3" borderId="18" xfId="3" applyNumberFormat="1" applyFont="1" applyFill="1" applyBorder="1"/>
    <xf numFmtId="7" fontId="5" fillId="0" borderId="18" xfId="3" applyNumberFormat="1" applyFont="1" applyBorder="1"/>
    <xf numFmtId="7" fontId="5" fillId="2" borderId="19" xfId="3" applyNumberFormat="1" applyFont="1" applyFill="1" applyBorder="1" applyProtection="1">
      <protection locked="0"/>
    </xf>
    <xf numFmtId="7" fontId="5" fillId="2" borderId="20" xfId="3" applyNumberFormat="1" applyFont="1" applyFill="1" applyBorder="1" applyProtection="1">
      <protection locked="0"/>
    </xf>
    <xf numFmtId="7" fontId="5" fillId="2" borderId="17" xfId="3" applyNumberFormat="1" applyFont="1" applyFill="1" applyBorder="1" applyProtection="1">
      <protection locked="0"/>
    </xf>
    <xf numFmtId="37" fontId="5" fillId="3" borderId="17" xfId="3" applyNumberFormat="1" applyFont="1" applyFill="1" applyBorder="1"/>
    <xf numFmtId="7" fontId="5" fillId="0" borderId="17" xfId="3" applyNumberFormat="1" applyFont="1" applyBorder="1"/>
    <xf numFmtId="7" fontId="5" fillId="2" borderId="108" xfId="3" applyNumberFormat="1" applyFont="1" applyFill="1" applyBorder="1" applyProtection="1">
      <protection locked="0"/>
    </xf>
    <xf numFmtId="7" fontId="5" fillId="2" borderId="21" xfId="3" applyNumberFormat="1" applyFont="1" applyFill="1" applyBorder="1" applyProtection="1">
      <protection locked="0"/>
    </xf>
    <xf numFmtId="37" fontId="5" fillId="3" borderId="21" xfId="3" applyNumberFormat="1" applyFont="1" applyFill="1" applyBorder="1"/>
    <xf numFmtId="7" fontId="5" fillId="0" borderId="21" xfId="3" applyNumberFormat="1" applyFont="1" applyBorder="1"/>
    <xf numFmtId="7" fontId="11" fillId="0" borderId="18" xfId="3" applyNumberFormat="1" applyFont="1" applyBorder="1" applyProtection="1">
      <protection locked="0"/>
    </xf>
    <xf numFmtId="0" fontId="56" fillId="5" borderId="127" xfId="0" applyFont="1" applyFill="1" applyBorder="1" applyAlignment="1" applyProtection="1">
      <alignment horizontal="left"/>
      <protection locked="0"/>
    </xf>
    <xf numFmtId="0" fontId="56" fillId="5" borderId="128" xfId="0" applyFont="1" applyFill="1" applyBorder="1" applyAlignment="1" applyProtection="1">
      <alignment horizontal="left"/>
      <protection locked="0"/>
    </xf>
    <xf numFmtId="0" fontId="56" fillId="5" borderId="129" xfId="0" applyFont="1" applyFill="1" applyBorder="1" applyAlignment="1" applyProtection="1">
      <alignment horizontal="left"/>
      <protection locked="0"/>
    </xf>
    <xf numFmtId="0" fontId="40" fillId="0" borderId="0" xfId="10" applyAlignment="1" applyProtection="1">
      <alignment horizontal="left"/>
      <protection locked="0"/>
    </xf>
    <xf numFmtId="0" fontId="0" fillId="4" borderId="102" xfId="0" applyFill="1" applyBorder="1" applyProtection="1">
      <protection locked="0"/>
    </xf>
    <xf numFmtId="0" fontId="0" fillId="0" borderId="103" xfId="0" applyBorder="1" applyProtection="1">
      <protection locked="0"/>
    </xf>
    <xf numFmtId="0" fontId="0" fillId="0" borderId="104" xfId="0" applyBorder="1" applyProtection="1">
      <protection locked="0"/>
    </xf>
    <xf numFmtId="0" fontId="0" fillId="5" borderId="102" xfId="0" applyFill="1" applyBorder="1" applyProtection="1">
      <protection locked="0"/>
    </xf>
    <xf numFmtId="0" fontId="56" fillId="5" borderId="102" xfId="0" applyFont="1" applyFill="1" applyBorder="1" applyAlignment="1" applyProtection="1">
      <alignment horizontal="left"/>
      <protection locked="0"/>
    </xf>
    <xf numFmtId="0" fontId="56" fillId="5" borderId="103" xfId="0" applyFont="1" applyFill="1" applyBorder="1" applyAlignment="1" applyProtection="1">
      <alignment horizontal="left"/>
      <protection locked="0"/>
    </xf>
    <xf numFmtId="0" fontId="56" fillId="5" borderId="104" xfId="0" applyFont="1" applyFill="1" applyBorder="1" applyAlignment="1" applyProtection="1">
      <alignment horizontal="left"/>
      <protection locked="0"/>
    </xf>
    <xf numFmtId="0" fontId="54" fillId="6" borderId="119" xfId="11" applyNumberFormat="1" applyFill="1" applyBorder="1" applyAlignment="1" applyProtection="1">
      <alignment horizontal="center"/>
    </xf>
    <xf numFmtId="0" fontId="54" fillId="6" borderId="120" xfId="11" applyNumberFormat="1" applyFill="1" applyBorder="1" applyAlignment="1" applyProtection="1">
      <alignment horizontal="center"/>
    </xf>
    <xf numFmtId="0" fontId="61" fillId="0" borderId="0" xfId="0" applyFont="1" applyAlignment="1">
      <alignment horizontal="center"/>
    </xf>
    <xf numFmtId="0" fontId="57" fillId="5" borderId="102" xfId="11" applyFont="1" applyFill="1" applyBorder="1" applyAlignment="1" applyProtection="1">
      <alignment horizontal="left"/>
      <protection locked="0"/>
    </xf>
    <xf numFmtId="10" fontId="4" fillId="2" borderId="10" xfId="3" applyNumberFormat="1" applyFont="1" applyFill="1" applyBorder="1" applyAlignment="1" applyProtection="1">
      <alignment horizontal="center"/>
      <protection locked="0"/>
    </xf>
    <xf numFmtId="10" fontId="4" fillId="2" borderId="77" xfId="3" applyNumberFormat="1" applyFont="1" applyFill="1" applyBorder="1" applyAlignment="1" applyProtection="1">
      <alignment horizontal="center"/>
      <protection locked="0"/>
    </xf>
    <xf numFmtId="0" fontId="3" fillId="0" borderId="0" xfId="3" applyFont="1" applyAlignment="1">
      <alignment horizontal="center"/>
    </xf>
    <xf numFmtId="0" fontId="6" fillId="0" borderId="0" xfId="4" applyFont="1" applyAlignment="1">
      <alignment horizontal="center" vertical="center" wrapText="1"/>
    </xf>
    <xf numFmtId="0" fontId="0" fillId="0" borderId="0" xfId="0" applyAlignment="1">
      <alignment horizontal="center" vertical="center" wrapText="1"/>
    </xf>
    <xf numFmtId="0" fontId="6" fillId="0" borderId="5" xfId="4" applyFont="1" applyBorder="1" applyAlignment="1">
      <alignment horizontal="center"/>
    </xf>
    <xf numFmtId="0" fontId="6" fillId="0" borderId="0" xfId="4" applyFont="1" applyAlignment="1">
      <alignment horizontal="center"/>
    </xf>
    <xf numFmtId="0" fontId="12" fillId="0" borderId="0" xfId="3" applyFont="1" applyAlignment="1">
      <alignment horizontal="center"/>
    </xf>
    <xf numFmtId="37" fontId="12" fillId="0" borderId="16" xfId="3" applyNumberFormat="1" applyFont="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Alignment="1">
      <alignment horizontal="center"/>
    </xf>
    <xf numFmtId="37" fontId="3" fillId="0" borderId="0" xfId="3" applyNumberFormat="1" applyFont="1" applyAlignment="1">
      <alignment horizontal="left"/>
    </xf>
    <xf numFmtId="37" fontId="12" fillId="0" borderId="17" xfId="3" applyNumberFormat="1" applyFont="1" applyBorder="1" applyAlignment="1">
      <alignment horizontal="center" vertical="center" wrapText="1"/>
    </xf>
    <xf numFmtId="37" fontId="12" fillId="0" borderId="18" xfId="3" applyNumberFormat="1" applyFont="1" applyBorder="1" applyAlignment="1">
      <alignment horizontal="center" vertical="center" wrapText="1"/>
    </xf>
    <xf numFmtId="37" fontId="11" fillId="0" borderId="63" xfId="3" applyNumberFormat="1" applyFont="1" applyBorder="1" applyAlignment="1">
      <alignment horizontal="center"/>
    </xf>
    <xf numFmtId="37" fontId="11" fillId="0" borderId="64" xfId="3" applyNumberFormat="1" applyFont="1" applyBorder="1" applyAlignment="1">
      <alignment horizontal="center"/>
    </xf>
    <xf numFmtId="37" fontId="14" fillId="0" borderId="0" xfId="0" applyNumberFormat="1" applyFont="1" applyAlignment="1">
      <alignment horizontal="center"/>
    </xf>
    <xf numFmtId="0" fontId="9" fillId="0" borderId="0" xfId="4" applyFont="1" applyAlignment="1">
      <alignment horizontal="center"/>
    </xf>
    <xf numFmtId="0" fontId="3" fillId="0" borderId="8" xfId="4" applyFont="1" applyBorder="1" applyAlignment="1">
      <alignment horizontal="center"/>
    </xf>
    <xf numFmtId="0" fontId="6" fillId="0" borderId="117" xfId="4" applyFont="1" applyBorder="1" applyAlignment="1" applyProtection="1">
      <alignment horizontal="center"/>
      <protection locked="0"/>
    </xf>
    <xf numFmtId="0" fontId="6" fillId="0" borderId="75" xfId="4" applyFont="1" applyBorder="1" applyAlignment="1" applyProtection="1">
      <alignment horizontal="center"/>
      <protection locked="0"/>
    </xf>
    <xf numFmtId="0" fontId="6" fillId="0" borderId="78" xfId="4" applyFont="1" applyBorder="1" applyAlignment="1" applyProtection="1">
      <alignment horizontal="center"/>
      <protection locked="0"/>
    </xf>
    <xf numFmtId="0" fontId="6" fillId="0" borderId="5" xfId="4" applyFont="1" applyBorder="1" applyAlignment="1" applyProtection="1">
      <alignment horizontal="center"/>
      <protection locked="0"/>
    </xf>
    <xf numFmtId="0" fontId="6" fillId="0" borderId="0" xfId="4" applyFont="1" applyAlignment="1" applyProtection="1">
      <alignment horizontal="center"/>
      <protection locked="0"/>
    </xf>
    <xf numFmtId="0" fontId="6" fillId="0" borderId="6" xfId="4" applyFont="1" applyBorder="1" applyAlignment="1" applyProtection="1">
      <alignment horizontal="center"/>
      <protection locked="0"/>
    </xf>
    <xf numFmtId="7" fontId="4" fillId="2" borderId="102" xfId="4" applyNumberFormat="1" applyFont="1" applyFill="1" applyBorder="1" applyAlignment="1" applyProtection="1">
      <alignment horizontal="right"/>
      <protection locked="0"/>
    </xf>
    <xf numFmtId="7" fontId="4" fillId="2" borderId="103" xfId="4" applyNumberFormat="1" applyFont="1" applyFill="1" applyBorder="1" applyAlignment="1" applyProtection="1">
      <alignment horizontal="right"/>
      <protection locked="0"/>
    </xf>
    <xf numFmtId="7" fontId="4" fillId="2" borderId="104" xfId="4" applyNumberFormat="1" applyFont="1" applyFill="1" applyBorder="1" applyAlignment="1" applyProtection="1">
      <alignment horizontal="right"/>
      <protection locked="0"/>
    </xf>
    <xf numFmtId="39" fontId="4" fillId="0" borderId="60" xfId="3" applyNumberFormat="1" applyFont="1" applyBorder="1" applyAlignment="1">
      <alignment horizontal="right"/>
    </xf>
    <xf numFmtId="39" fontId="4" fillId="0" borderId="123" xfId="3" applyNumberFormat="1" applyFont="1" applyBorder="1" applyAlignment="1">
      <alignment horizontal="right"/>
    </xf>
    <xf numFmtId="39" fontId="4" fillId="0" borderId="59" xfId="3" applyNumberFormat="1" applyFont="1" applyBorder="1" applyAlignment="1">
      <alignment horizontal="right"/>
    </xf>
    <xf numFmtId="37" fontId="6" fillId="0" borderId="0" xfId="4" applyNumberFormat="1" applyFont="1" applyAlignment="1">
      <alignment horizontal="center"/>
    </xf>
    <xf numFmtId="37" fontId="4" fillId="0" borderId="6" xfId="4" applyNumberFormat="1" applyFont="1" applyBorder="1" applyAlignment="1">
      <alignment horizontal="center"/>
    </xf>
    <xf numFmtId="37" fontId="4" fillId="0" borderId="6" xfId="3" applyNumberFormat="1" applyFont="1" applyBorder="1" applyAlignment="1">
      <alignment horizontal="center"/>
    </xf>
    <xf numFmtId="37" fontId="3" fillId="0" borderId="0" xfId="3" applyNumberFormat="1" applyFont="1" applyAlignment="1">
      <alignment horizontal="center"/>
    </xf>
    <xf numFmtId="37" fontId="3" fillId="0" borderId="8" xfId="4" applyNumberFormat="1" applyFont="1" applyBorder="1" applyAlignment="1">
      <alignment horizontal="center"/>
    </xf>
    <xf numFmtId="37" fontId="6" fillId="0" borderId="5" xfId="4" applyNumberFormat="1" applyFont="1" applyBorder="1" applyAlignment="1">
      <alignment horizontal="center"/>
    </xf>
    <xf numFmtId="37" fontId="6" fillId="0" borderId="6" xfId="4" applyNumberFormat="1" applyFont="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20" fillId="0" borderId="0" xfId="5" applyFont="1" applyAlignment="1">
      <alignment horizontal="left" wrapText="1"/>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Alignment="1">
      <alignment horizontal="center"/>
    </xf>
    <xf numFmtId="0" fontId="0" fillId="5" borderId="103" xfId="0" applyFill="1" applyBorder="1" applyProtection="1">
      <protection locked="0"/>
    </xf>
    <xf numFmtId="0" fontId="0" fillId="5" borderId="104" xfId="0" applyFill="1" applyBorder="1" applyProtection="1">
      <protection locked="0"/>
    </xf>
  </cellXfs>
  <cellStyles count="12">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15" fmlaLink="$K$5" fmlaRange="muni!$A$1:$B$587" sel="24" val="17"/>
</file>

<file path=xl/ctrlProps/ctrlProp2.xml><?xml version="1.0" encoding="utf-8"?>
<formControlPr xmlns="http://schemas.microsoft.com/office/spreadsheetml/2009/9/main" objectType="Button"/>
</file>

<file path=xl/ctrlProps/ctrlProp3.xml><?xml version="1.0" encoding="utf-8"?>
<formControlPr xmlns="http://schemas.microsoft.com/office/spreadsheetml/2009/9/main" objectType="Button"/>
</file>

<file path=xl/ctrlProps/ctrlProp4.xml><?xml version="1.0" encoding="utf-8"?>
<formControlPr xmlns="http://schemas.microsoft.com/office/spreadsheetml/2009/9/main" objectType="Drop" dropStyle="combo" dx="15" fmlaLink="$Q$5" fmlaRange="muni!$G$1:$G$2" sel="2"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373380</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xdr:colOff>
          <xdr:row>9</xdr:row>
          <xdr:rowOff>30480</xdr:rowOff>
        </xdr:from>
        <xdr:to>
          <xdr:col>11</xdr:col>
          <xdr:colOff>7620</xdr:colOff>
          <xdr:row>9</xdr:row>
          <xdr:rowOff>220980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Times New Roman"/>
                  <a:cs typeface="Times New Roman"/>
                </a:rPr>
                <a:t>Email the UFB using Outlook </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11</xdr:col>
          <xdr:colOff>1363980</xdr:colOff>
          <xdr:row>35</xdr:row>
          <xdr:rowOff>182880</xdr:rowOff>
        </xdr:from>
        <xdr:to>
          <xdr:col>13</xdr:col>
          <xdr:colOff>22860</xdr:colOff>
          <xdr:row>37</xdr:row>
          <xdr:rowOff>7620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0" i="0" u="none" strike="noStrike" baseline="0">
                  <a:solidFill>
                    <a:srgbClr val="000000"/>
                  </a:solidFill>
                  <a:latin typeface="Times New Roman"/>
                  <a:cs typeface="Times New Roman"/>
                </a:rPr>
                <a:t>Internal use only </a:t>
              </a:r>
            </a:p>
          </xdr:txBody>
        </xdr:sp>
        <xdr:clientData fLocksWithSheet="0" fPrintsWithSheet="0"/>
      </xdr:twoCellAnchor>
    </mc:Choice>
    <mc:Fallback/>
  </mc:AlternateContent>
  <xdr:twoCellAnchor editAs="oneCell">
    <xdr:from>
      <xdr:col>0</xdr:col>
      <xdr:colOff>0</xdr:colOff>
      <xdr:row>0</xdr:row>
      <xdr:rowOff>0</xdr:rowOff>
    </xdr:from>
    <xdr:to>
      <xdr:col>9</xdr:col>
      <xdr:colOff>914400</xdr:colOff>
      <xdr:row>3</xdr:row>
      <xdr:rowOff>27813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30480</xdr:colOff>
          <xdr:row>4</xdr:row>
          <xdr:rowOff>45720</xdr:rowOff>
        </xdr:from>
        <xdr:to>
          <xdr:col>16</xdr:col>
          <xdr:colOff>1059180</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nj.gov/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52"/>
  <sheetViews>
    <sheetView topLeftCell="J4" zoomScaleNormal="100" workbookViewId="0">
      <selection activeCell="K28" sqref="K28"/>
    </sheetView>
  </sheetViews>
  <sheetFormatPr defaultRowHeight="14.4"/>
  <cols>
    <col min="1" max="1" width="8.6640625" hidden="1" customWidth="1"/>
    <col min="2" max="2" width="4.44140625" hidden="1" customWidth="1"/>
    <col min="3" max="3" width="3.5546875" hidden="1" customWidth="1"/>
    <col min="4" max="4" width="11.44140625" hidden="1" customWidth="1"/>
    <col min="5" max="5" width="6.109375" hidden="1" customWidth="1"/>
    <col min="6" max="6" width="8" hidden="1" customWidth="1"/>
    <col min="7" max="7" width="6.88671875" hidden="1" customWidth="1"/>
    <col min="8" max="8" width="10.6640625" hidden="1" customWidth="1"/>
    <col min="9" max="9" width="9.88671875" hidden="1" customWidth="1"/>
    <col min="10" max="10" width="20.109375" customWidth="1"/>
    <col min="11" max="11" width="16.33203125" customWidth="1"/>
    <col min="12" max="12" width="23.44140625" customWidth="1"/>
    <col min="13" max="13" width="15.6640625" customWidth="1"/>
    <col min="15" max="15" width="5.109375" customWidth="1"/>
    <col min="16" max="16" width="4.5546875" customWidth="1"/>
    <col min="17" max="17" width="16.33203125" customWidth="1"/>
    <col min="18" max="18" width="2.5546875" customWidth="1"/>
    <col min="19" max="19" width="45.6640625" customWidth="1"/>
  </cols>
  <sheetData>
    <row r="1" spans="1:23" ht="24.6">
      <c r="J1" s="625" t="s">
        <v>2272</v>
      </c>
      <c r="K1" s="625"/>
      <c r="L1" s="625"/>
      <c r="M1" s="625"/>
      <c r="N1" s="625"/>
      <c r="O1" s="625"/>
      <c r="P1" s="625"/>
      <c r="Q1" s="625"/>
    </row>
    <row r="2" spans="1:23" ht="24.6">
      <c r="J2" s="625" t="s">
        <v>2273</v>
      </c>
      <c r="K2" s="625"/>
      <c r="L2" s="625"/>
      <c r="M2" s="625"/>
      <c r="N2" s="625"/>
      <c r="O2" s="625"/>
      <c r="P2" s="625"/>
      <c r="Q2" s="625"/>
    </row>
    <row r="3" spans="1:23" ht="20.25" customHeight="1"/>
    <row r="4" spans="1:23" ht="21.75" customHeight="1">
      <c r="A4" s="443" t="str">
        <f>INDEX(muni!A1:A587,K5,1)</f>
        <v>0122 Ventnor City City - County of Atlantic</v>
      </c>
      <c r="B4" s="443">
        <f>ROW()</f>
        <v>4</v>
      </c>
      <c r="C4" s="443"/>
      <c r="D4" s="443">
        <f>K4</f>
        <v>2023</v>
      </c>
      <c r="E4" s="443"/>
      <c r="F4" s="443"/>
      <c r="G4" s="443"/>
      <c r="H4" s="443" t="str">
        <f>"Attached is the User Friendly budget to this email. 
I, "&amp;J18&amp;" "&amp;L18&amp;" -Chief Financial Officer of "&amp;A4&amp;", Certify that all information included in this email is accurate."</f>
        <v>Attached is the User Friendly budget to this email. 
I, Albert Stanley -Chief Financial Officer of 0122 Ventnor City City - County of Atlantic, Certify that all information included in this email is accurate.</v>
      </c>
      <c r="I4" s="444" t="str">
        <f>"Attached is the User Friendly budget to this email. 
I, "&amp;K18&amp;" "&amp;M18&amp;" -Chief Financial Officer of "&amp;B4&amp;", Certify that all information included in this email is accurate."</f>
        <v>Attached is the User Friendly budget to this email. 
I,   -Chief Financial Officer of 4, Certify that all information included in this email is accurate.</v>
      </c>
      <c r="J4" s="507" t="s">
        <v>2271</v>
      </c>
      <c r="K4" s="504">
        <v>2023</v>
      </c>
      <c r="L4" s="508" t="s">
        <v>2274</v>
      </c>
      <c r="M4" s="508"/>
      <c r="N4" s="509"/>
      <c r="O4" s="510"/>
      <c r="P4" s="511"/>
      <c r="Q4" s="511"/>
      <c r="S4" s="396"/>
      <c r="T4" s="396"/>
      <c r="U4" s="396"/>
      <c r="V4" s="396"/>
      <c r="W4" s="396"/>
    </row>
    <row r="5" spans="1:23" ht="24" customHeight="1">
      <c r="A5" s="443" t="str">
        <f t="shared" ref="A5:A35" ca="1" si="0">MID(CELL("filename",A5),FIND("]",CELL("filename",A5))+1,256)</f>
        <v>Cover Page</v>
      </c>
      <c r="B5" s="443">
        <f>ROW()</f>
        <v>5</v>
      </c>
      <c r="C5" s="443" t="str">
        <f>K6</f>
        <v>0122</v>
      </c>
      <c r="D5" s="443">
        <f>K4</f>
        <v>2023</v>
      </c>
      <c r="E5" s="443" t="s">
        <v>2031</v>
      </c>
      <c r="F5" s="444" t="s">
        <v>2032</v>
      </c>
      <c r="G5" s="443" t="s">
        <v>2037</v>
      </c>
      <c r="H5" s="443" t="str">
        <f>"mailto:ufb.lgs@dca.nj.gov?subject="&amp;N6&amp;"&amp;body= "&amp;J18&amp;" "&amp;L18&amp;" - CFO, Certify that all information in this email is accurate.%0A%0AAttached "&amp;N6&amp;"."</f>
        <v>mailto:ufb.lgs@dca.nj.gov?subject=0122_fba_2023.xlsm &amp;body= Albert Stanley - CFO, Certify that all information in this email is accurate.%0A%0AAttached 0122_fba_2023.xlsm .</v>
      </c>
      <c r="I5" s="444" t="s">
        <v>2300</v>
      </c>
      <c r="J5" s="512" t="s">
        <v>293</v>
      </c>
      <c r="K5" s="615">
        <v>24</v>
      </c>
      <c r="L5" s="615"/>
      <c r="M5" s="615"/>
      <c r="N5" s="512"/>
      <c r="Q5" s="558">
        <v>2</v>
      </c>
      <c r="S5" s="396"/>
      <c r="T5" s="396"/>
      <c r="U5" s="396"/>
      <c r="V5" s="396"/>
      <c r="W5" s="396"/>
    </row>
    <row r="6" spans="1:23" ht="15" customHeight="1">
      <c r="A6" s="443" t="str">
        <f t="shared" ca="1" si="0"/>
        <v>Cover Page</v>
      </c>
      <c r="B6" s="443">
        <f>ROW()</f>
        <v>6</v>
      </c>
      <c r="C6" s="443" t="str">
        <f>K6</f>
        <v>0122</v>
      </c>
      <c r="D6" s="443">
        <f>K4</f>
        <v>2023</v>
      </c>
      <c r="E6" s="443" t="s">
        <v>2031</v>
      </c>
      <c r="F6" s="444" t="s">
        <v>2032</v>
      </c>
      <c r="G6" s="443" t="s">
        <v>2053</v>
      </c>
      <c r="H6" s="454">
        <f>M38</f>
        <v>0</v>
      </c>
      <c r="I6" s="497" t="str">
        <f>J18&amp;" "&amp;L18&amp;" - CFO, 
The attached UFB, File "&amp;N6&amp;", has been received by the Division Local Government Services.
Thank you for your submission."</f>
        <v>Albert Stanley - CFO, 
The attached UFB, File 0122_fba_2023.xlsm , has been received by the Division Local Government Services.
Thank you for your submission.</v>
      </c>
      <c r="J6" s="513" t="s">
        <v>2064</v>
      </c>
      <c r="K6" s="528" t="str">
        <f>INDEX(muni!B1:B589,K5,1)</f>
        <v>0122</v>
      </c>
      <c r="L6" s="396"/>
      <c r="M6" s="512" t="s">
        <v>2039</v>
      </c>
      <c r="N6" s="396" t="str">
        <f>IF(Q5=1,K6&amp;"_fbi_"&amp;D6&amp;".xlsm ",K6&amp;"_fba_"&amp;D6&amp;".xlsm ")</f>
        <v xml:space="preserve">0122_fba_2023.xlsm </v>
      </c>
      <c r="O6" s="396"/>
      <c r="P6" s="396"/>
      <c r="Q6" s="396"/>
      <c r="S6" s="496"/>
      <c r="T6" s="396"/>
      <c r="U6" s="396"/>
      <c r="V6" s="396"/>
      <c r="W6" s="396"/>
    </row>
    <row r="7" spans="1:23" ht="15.75" customHeight="1">
      <c r="A7" s="443" t="str">
        <f t="shared" ca="1" si="0"/>
        <v>Cover Page</v>
      </c>
      <c r="B7" s="443">
        <f>ROW()</f>
        <v>7</v>
      </c>
      <c r="C7" s="443" t="str">
        <f>K6</f>
        <v>0122</v>
      </c>
      <c r="D7" s="443">
        <f>K4</f>
        <v>2023</v>
      </c>
      <c r="E7" s="443" t="s">
        <v>2031</v>
      </c>
      <c r="F7" s="444" t="s">
        <v>2032</v>
      </c>
      <c r="G7" s="443" t="s">
        <v>2054</v>
      </c>
      <c r="H7" s="454">
        <f>M38</f>
        <v>0</v>
      </c>
      <c r="I7" s="497"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K7" s="514" t="s">
        <v>2245</v>
      </c>
      <c r="L7" s="616" t="s">
        <v>2304</v>
      </c>
      <c r="M7" s="617"/>
      <c r="N7" s="617"/>
      <c r="O7" s="617"/>
      <c r="P7" s="617"/>
      <c r="Q7" s="618"/>
      <c r="T7" s="396"/>
      <c r="U7" s="396"/>
      <c r="V7" s="396"/>
      <c r="W7" s="396"/>
    </row>
    <row r="8" spans="1:23" ht="15.6">
      <c r="A8" s="443" t="str">
        <f t="shared" ca="1" si="0"/>
        <v>Cover Page</v>
      </c>
      <c r="B8" s="443">
        <f>ROW()</f>
        <v>8</v>
      </c>
      <c r="C8" s="443" t="str">
        <f>K6</f>
        <v>0122</v>
      </c>
      <c r="D8" s="443">
        <f>K4</f>
        <v>2023</v>
      </c>
      <c r="E8" s="443" t="s">
        <v>2031</v>
      </c>
      <c r="F8" s="444" t="s">
        <v>2032</v>
      </c>
      <c r="G8" s="443" t="s">
        <v>2055</v>
      </c>
      <c r="H8" s="454">
        <f>M38</f>
        <v>0</v>
      </c>
      <c r="I8" s="453"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K8" s="514" t="s">
        <v>2246</v>
      </c>
      <c r="M8" s="529" t="s">
        <v>2305</v>
      </c>
      <c r="T8" s="396"/>
      <c r="U8" s="396"/>
      <c r="V8" s="396"/>
      <c r="W8" s="396"/>
    </row>
    <row r="9" spans="1:23" ht="15.6">
      <c r="A9" s="443" t="str">
        <f t="shared" ca="1" si="0"/>
        <v>Cover Page</v>
      </c>
      <c r="B9" s="443">
        <f>ROW()</f>
        <v>9</v>
      </c>
      <c r="C9" s="443" t="str">
        <f>K6</f>
        <v>0122</v>
      </c>
      <c r="D9" s="443">
        <f>K4</f>
        <v>2023</v>
      </c>
      <c r="E9" s="443" t="s">
        <v>2031</v>
      </c>
      <c r="F9" s="444" t="s">
        <v>2032</v>
      </c>
      <c r="G9" s="443" t="s">
        <v>2056</v>
      </c>
      <c r="H9" s="454">
        <f>M38</f>
        <v>0</v>
      </c>
      <c r="I9" s="453"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K9" s="514" t="s">
        <v>2063</v>
      </c>
      <c r="M9" s="619" t="s">
        <v>2306</v>
      </c>
      <c r="N9" s="617"/>
      <c r="O9" s="617"/>
      <c r="P9" s="617"/>
      <c r="Q9" s="618"/>
      <c r="T9" s="396"/>
      <c r="U9" s="396"/>
      <c r="V9" s="396"/>
      <c r="W9" s="396"/>
    </row>
    <row r="10" spans="1:23" ht="18">
      <c r="A10" s="443" t="str">
        <f t="shared" ca="1" si="0"/>
        <v>Cover Page</v>
      </c>
      <c r="B10" s="443">
        <f>ROW()</f>
        <v>10</v>
      </c>
      <c r="C10" s="443" t="str">
        <f>K6</f>
        <v>0122</v>
      </c>
      <c r="D10" s="443">
        <f>K4</f>
        <v>2023</v>
      </c>
      <c r="E10" s="443" t="s">
        <v>2031</v>
      </c>
      <c r="F10" s="444" t="s">
        <v>2032</v>
      </c>
      <c r="G10" s="443" t="s">
        <v>2057</v>
      </c>
      <c r="H10" s="454">
        <f>M38</f>
        <v>0</v>
      </c>
      <c r="I10" s="453" t="str">
        <f>"
__           Duplicate
__           Doesn’t qualify as insertion of Special Item of Revenue
__           Additional supporting documentation needed
"</f>
        <v xml:space="preserve">
__           Duplicate
__           Doesn’t qualify as insertion of Special Item of Revenue
__           Additional supporting documentation needed
</v>
      </c>
      <c r="K10" s="515"/>
      <c r="M10" s="619"/>
      <c r="N10" s="617"/>
      <c r="O10" s="617"/>
      <c r="P10" s="617"/>
      <c r="Q10" s="618"/>
      <c r="T10" s="396"/>
      <c r="U10" s="396"/>
      <c r="V10" s="396"/>
      <c r="W10" s="396"/>
    </row>
    <row r="11" spans="1:23" ht="15.6">
      <c r="A11" s="443" t="str">
        <f t="shared" ca="1" si="0"/>
        <v>Cover Page</v>
      </c>
      <c r="B11" s="443">
        <f>ROW()</f>
        <v>11</v>
      </c>
      <c r="C11" s="443" t="str">
        <f>K6</f>
        <v>0122</v>
      </c>
      <c r="D11" s="443">
        <f>K4</f>
        <v>2023</v>
      </c>
      <c r="E11" s="443" t="s">
        <v>2031</v>
      </c>
      <c r="F11" s="444" t="s">
        <v>2032</v>
      </c>
      <c r="G11" s="443" t="s">
        <v>2058</v>
      </c>
      <c r="H11" s="454">
        <f>M38</f>
        <v>0</v>
      </c>
      <c r="I11" s="453" t="str">
        <f>I6&amp;I8</f>
        <v>Albert Stanley - CFO, 
The attached UFB, File 0122_fba_2023.xlsm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623" t="str">
        <f>HYPERLINK(H5,"Email the UFB if not using Outlook")</f>
        <v>Email the UFB if not using Outlook</v>
      </c>
      <c r="K11" s="624"/>
      <c r="L11" s="516" t="s">
        <v>2298</v>
      </c>
      <c r="M11" s="530" t="s">
        <v>2307</v>
      </c>
      <c r="N11" s="517" t="s">
        <v>2060</v>
      </c>
      <c r="O11" s="518" t="s">
        <v>2059</v>
      </c>
      <c r="P11" s="519" t="s">
        <v>2061</v>
      </c>
      <c r="Q11" s="533" t="s">
        <v>2308</v>
      </c>
      <c r="T11" s="396"/>
      <c r="U11" s="396"/>
      <c r="V11" s="396"/>
      <c r="W11" s="396"/>
    </row>
    <row r="12" spans="1:23" ht="15.6">
      <c r="A12" s="443" t="str">
        <f t="shared" ca="1" si="0"/>
        <v>Cover Page</v>
      </c>
      <c r="B12" s="443">
        <f>ROW()</f>
        <v>12</v>
      </c>
      <c r="C12" s="443" t="str">
        <f>K6</f>
        <v>0122</v>
      </c>
      <c r="D12" s="443">
        <f>K4</f>
        <v>2023</v>
      </c>
      <c r="E12" s="443" t="s">
        <v>2031</v>
      </c>
      <c r="F12" s="443" t="s">
        <v>2033</v>
      </c>
      <c r="G12" s="443" t="s">
        <v>121</v>
      </c>
      <c r="H12" s="454">
        <f>M38</f>
        <v>0</v>
      </c>
      <c r="I12" s="453" t="str">
        <f>I6&amp;I9</f>
        <v>Albert Stanley - CFO, 
The attached UFB, File 0122_fba_2023.xlsm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403"/>
      <c r="K12" s="520" t="s">
        <v>296</v>
      </c>
      <c r="L12" s="521"/>
      <c r="N12" s="521"/>
      <c r="O12" s="521"/>
      <c r="P12" s="521"/>
      <c r="Q12" s="398"/>
      <c r="T12" s="396"/>
      <c r="U12" s="396"/>
      <c r="V12" s="396"/>
      <c r="W12" s="396"/>
    </row>
    <row r="13" spans="1:23" ht="15.6">
      <c r="A13" s="443" t="str">
        <f t="shared" ca="1" si="0"/>
        <v>Cover Page</v>
      </c>
      <c r="B13" s="443">
        <f>ROW()</f>
        <v>13</v>
      </c>
      <c r="C13" s="443" t="str">
        <f>K6</f>
        <v>0122</v>
      </c>
      <c r="D13" s="443">
        <f>K4</f>
        <v>2023</v>
      </c>
      <c r="E13" s="443" t="s">
        <v>2031</v>
      </c>
      <c r="F13" s="443" t="s">
        <v>2033</v>
      </c>
      <c r="G13" s="443" t="s">
        <v>121</v>
      </c>
      <c r="H13" s="454">
        <f>M38</f>
        <v>0</v>
      </c>
      <c r="I13" s="453"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522" t="s">
        <v>2091</v>
      </c>
      <c r="K13" s="523" t="s">
        <v>2093</v>
      </c>
      <c r="L13" s="521" t="s">
        <v>2092</v>
      </c>
      <c r="M13" s="521" t="s">
        <v>297</v>
      </c>
      <c r="N13" s="521" t="s">
        <v>298</v>
      </c>
      <c r="O13" s="521"/>
      <c r="P13" s="521"/>
      <c r="Q13" s="521"/>
      <c r="U13" s="396"/>
      <c r="V13" s="396"/>
      <c r="W13" s="396"/>
    </row>
    <row r="14" spans="1:23" ht="16.5" customHeight="1">
      <c r="A14" s="443" t="str">
        <f t="shared" ca="1" si="0"/>
        <v>Cover Page</v>
      </c>
      <c r="B14" s="443">
        <f>ROW()</f>
        <v>14</v>
      </c>
      <c r="C14" s="443" t="str">
        <f>K6</f>
        <v>0122</v>
      </c>
      <c r="D14" s="443">
        <f>K4</f>
        <v>2023</v>
      </c>
      <c r="E14" s="443" t="s">
        <v>2031</v>
      </c>
      <c r="F14" s="443" t="s">
        <v>2033</v>
      </c>
      <c r="G14" s="443" t="s">
        <v>2041</v>
      </c>
      <c r="H14" s="454">
        <f>M38</f>
        <v>0</v>
      </c>
      <c r="I14" s="453"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579" t="s">
        <v>2351</v>
      </c>
      <c r="K14" s="532" t="s">
        <v>2352</v>
      </c>
      <c r="L14" s="532" t="s">
        <v>2327</v>
      </c>
      <c r="M14" s="542">
        <v>45427</v>
      </c>
      <c r="N14" s="620" t="s">
        <v>2324</v>
      </c>
      <c r="O14" s="621"/>
      <c r="P14" s="621"/>
      <c r="Q14" s="622"/>
      <c r="T14" s="396"/>
      <c r="U14" s="396"/>
      <c r="V14" s="396"/>
      <c r="W14" s="396"/>
    </row>
    <row r="15" spans="1:23" ht="15.6">
      <c r="A15" s="443" t="str">
        <f t="shared" ca="1" si="0"/>
        <v>Cover Page</v>
      </c>
      <c r="B15" s="443">
        <f>ROW()</f>
        <v>15</v>
      </c>
      <c r="C15" s="443" t="str">
        <f>K6</f>
        <v>0122</v>
      </c>
      <c r="D15" s="443">
        <f>K4</f>
        <v>2023</v>
      </c>
      <c r="E15" s="443" t="s">
        <v>2031</v>
      </c>
      <c r="F15" s="443" t="s">
        <v>2033</v>
      </c>
      <c r="G15" s="443" t="s">
        <v>121</v>
      </c>
      <c r="H15" s="454">
        <f>M38</f>
        <v>0</v>
      </c>
      <c r="I15" s="453">
        <v>1</v>
      </c>
      <c r="J15" s="524"/>
      <c r="K15" s="525" t="s">
        <v>2062</v>
      </c>
      <c r="L15" s="521"/>
      <c r="M15" s="544"/>
      <c r="N15" s="521"/>
      <c r="O15" s="521"/>
      <c r="P15" s="521"/>
      <c r="Q15" s="525"/>
      <c r="T15" s="396"/>
      <c r="U15" s="396"/>
      <c r="V15" s="396"/>
      <c r="W15" s="396"/>
    </row>
    <row r="16" spans="1:23" ht="16.5" customHeight="1">
      <c r="A16" s="443" t="str">
        <f t="shared" ca="1" si="0"/>
        <v>Cover Page</v>
      </c>
      <c r="B16" s="443">
        <f>ROW()</f>
        <v>16</v>
      </c>
      <c r="C16" s="443" t="str">
        <f>K6</f>
        <v>0122</v>
      </c>
      <c r="D16" s="443">
        <f>K4</f>
        <v>2023</v>
      </c>
      <c r="E16" s="443" t="s">
        <v>2031</v>
      </c>
      <c r="F16" s="443" t="s">
        <v>2033</v>
      </c>
      <c r="G16" s="443" t="s">
        <v>2034</v>
      </c>
      <c r="H16" s="454">
        <f>M38</f>
        <v>0</v>
      </c>
      <c r="I16" s="403"/>
      <c r="J16" s="579" t="s">
        <v>2353</v>
      </c>
      <c r="K16" s="532" t="s">
        <v>2354</v>
      </c>
      <c r="L16" s="532" t="s">
        <v>2355</v>
      </c>
      <c r="M16" s="543"/>
      <c r="N16" s="620" t="s">
        <v>2356</v>
      </c>
      <c r="O16" s="621"/>
      <c r="P16" s="621"/>
      <c r="Q16" s="622"/>
      <c r="T16" s="396"/>
      <c r="U16" s="396"/>
      <c r="V16" s="396"/>
      <c r="W16" s="396"/>
    </row>
    <row r="17" spans="1:23" ht="15.6">
      <c r="A17" s="443" t="str">
        <f t="shared" ca="1" si="0"/>
        <v>Cover Page</v>
      </c>
      <c r="B17" s="443">
        <f>ROW()</f>
        <v>17</v>
      </c>
      <c r="C17" s="443" t="str">
        <f>K6</f>
        <v>0122</v>
      </c>
      <c r="D17" s="443">
        <f>K4</f>
        <v>2023</v>
      </c>
      <c r="E17" s="443" t="s">
        <v>2031</v>
      </c>
      <c r="F17" s="443" t="s">
        <v>2033</v>
      </c>
      <c r="G17" s="443" t="s">
        <v>121</v>
      </c>
      <c r="H17" s="454">
        <f>M38</f>
        <v>0</v>
      </c>
      <c r="I17" s="399"/>
      <c r="J17" s="524"/>
      <c r="K17" s="520" t="s">
        <v>294</v>
      </c>
      <c r="L17" s="521"/>
      <c r="M17" s="544"/>
      <c r="N17" s="521"/>
      <c r="O17" s="521"/>
      <c r="P17" s="521"/>
      <c r="Q17" s="525"/>
      <c r="T17" s="396"/>
      <c r="U17" s="396"/>
      <c r="V17" s="396"/>
      <c r="W17" s="396"/>
    </row>
    <row r="18" spans="1:23" ht="16.5" customHeight="1">
      <c r="A18" s="443" t="str">
        <f t="shared" ca="1" si="0"/>
        <v>Cover Page</v>
      </c>
      <c r="B18" s="443">
        <f>ROW()</f>
        <v>18</v>
      </c>
      <c r="C18" s="443" t="str">
        <f>K6</f>
        <v>0122</v>
      </c>
      <c r="D18" s="443">
        <f>K4</f>
        <v>2023</v>
      </c>
      <c r="E18" s="443" t="s">
        <v>2031</v>
      </c>
      <c r="F18" s="443" t="s">
        <v>2033</v>
      </c>
      <c r="G18" s="443" t="s">
        <v>315</v>
      </c>
      <c r="H18" s="454">
        <f>M38</f>
        <v>0</v>
      </c>
      <c r="I18" s="403"/>
      <c r="J18" s="579" t="s">
        <v>2344</v>
      </c>
      <c r="K18" s="532"/>
      <c r="L18" s="532" t="s">
        <v>2345</v>
      </c>
      <c r="M18" s="543"/>
      <c r="N18" s="626" t="s">
        <v>2346</v>
      </c>
      <c r="O18" s="621"/>
      <c r="P18" s="621"/>
      <c r="Q18" s="622"/>
      <c r="T18" s="396"/>
      <c r="U18" s="396"/>
      <c r="V18" s="396"/>
      <c r="W18" s="396"/>
    </row>
    <row r="19" spans="1:23" ht="15.6">
      <c r="A19" s="443" t="str">
        <f t="shared" ca="1" si="0"/>
        <v>Cover Page</v>
      </c>
      <c r="B19" s="443">
        <f>ROW()</f>
        <v>19</v>
      </c>
      <c r="C19" s="443" t="str">
        <f>K6</f>
        <v>0122</v>
      </c>
      <c r="D19" s="443">
        <f>K4</f>
        <v>2023</v>
      </c>
      <c r="E19" s="443" t="s">
        <v>2031</v>
      </c>
      <c r="F19" s="443" t="s">
        <v>2033</v>
      </c>
      <c r="G19" s="443" t="s">
        <v>121</v>
      </c>
      <c r="H19" s="454">
        <f>M38</f>
        <v>0</v>
      </c>
      <c r="I19" s="399"/>
      <c r="J19" s="524"/>
      <c r="K19" s="520" t="s">
        <v>295</v>
      </c>
      <c r="L19" s="521"/>
      <c r="M19" s="544"/>
      <c r="N19" s="521"/>
      <c r="O19" s="521"/>
      <c r="P19" s="521"/>
      <c r="Q19" s="525"/>
      <c r="T19" s="396"/>
      <c r="U19" s="396"/>
      <c r="V19" s="396"/>
      <c r="W19" s="396"/>
    </row>
    <row r="20" spans="1:23" ht="16.5" customHeight="1">
      <c r="A20" s="443" t="str">
        <f t="shared" ca="1" si="0"/>
        <v>Cover Page</v>
      </c>
      <c r="B20" s="443">
        <f>ROW()</f>
        <v>20</v>
      </c>
      <c r="C20" s="443" t="str">
        <f>K6</f>
        <v>0122</v>
      </c>
      <c r="D20" s="443">
        <f>K4</f>
        <v>2023</v>
      </c>
      <c r="E20" s="443" t="s">
        <v>2031</v>
      </c>
      <c r="F20" s="443" t="s">
        <v>2033</v>
      </c>
      <c r="G20" s="443" t="s">
        <v>2035</v>
      </c>
      <c r="H20" s="454">
        <f>M38</f>
        <v>0</v>
      </c>
      <c r="I20" s="403"/>
      <c r="J20" s="579" t="s">
        <v>2320</v>
      </c>
      <c r="K20" s="532" t="s">
        <v>2321</v>
      </c>
      <c r="L20" s="532" t="s">
        <v>2322</v>
      </c>
      <c r="M20" s="543"/>
      <c r="N20" s="612" t="s">
        <v>2323</v>
      </c>
      <c r="O20" s="613"/>
      <c r="P20" s="613"/>
      <c r="Q20" s="614"/>
      <c r="T20" s="396"/>
      <c r="U20" s="396"/>
      <c r="V20" s="396"/>
      <c r="W20" s="396"/>
    </row>
    <row r="21" spans="1:23" ht="15.6">
      <c r="A21" s="443" t="str">
        <f t="shared" ca="1" si="0"/>
        <v>Cover Page</v>
      </c>
      <c r="B21" s="443">
        <f>ROW()</f>
        <v>21</v>
      </c>
      <c r="C21" s="443" t="str">
        <f>K6</f>
        <v>0122</v>
      </c>
      <c r="D21" s="443">
        <f>K4</f>
        <v>2023</v>
      </c>
      <c r="E21" s="443" t="s">
        <v>2031</v>
      </c>
      <c r="F21" s="443" t="s">
        <v>2033</v>
      </c>
      <c r="G21" s="443" t="s">
        <v>121</v>
      </c>
      <c r="H21" s="454">
        <f>M38</f>
        <v>0</v>
      </c>
      <c r="I21" s="399"/>
      <c r="J21" s="524"/>
      <c r="K21" s="520" t="s">
        <v>2301</v>
      </c>
      <c r="L21" s="521"/>
      <c r="M21" s="544"/>
      <c r="N21" s="521"/>
      <c r="O21" s="521"/>
      <c r="P21" s="521"/>
      <c r="Q21" s="525"/>
      <c r="T21" s="396"/>
      <c r="U21" s="396"/>
      <c r="V21" s="396"/>
      <c r="W21" s="396"/>
    </row>
    <row r="22" spans="1:23" ht="16.5" customHeight="1">
      <c r="A22" s="443" t="str">
        <f t="shared" ca="1" si="0"/>
        <v>Cover Page</v>
      </c>
      <c r="B22" s="443">
        <f>ROW()</f>
        <v>22</v>
      </c>
      <c r="C22" s="443" t="str">
        <f>K6</f>
        <v>0122</v>
      </c>
      <c r="D22" s="443">
        <f>K4</f>
        <v>2023</v>
      </c>
      <c r="E22" s="443" t="s">
        <v>2031</v>
      </c>
      <c r="F22" s="443" t="s">
        <v>2033</v>
      </c>
      <c r="G22" s="443" t="s">
        <v>2035</v>
      </c>
      <c r="H22" s="454">
        <f>M38</f>
        <v>0</v>
      </c>
      <c r="I22" s="403"/>
      <c r="J22" s="579" t="s">
        <v>2341</v>
      </c>
      <c r="K22" s="578"/>
      <c r="L22" s="532" t="s">
        <v>2342</v>
      </c>
      <c r="M22" s="543"/>
      <c r="N22" s="612" t="s">
        <v>2343</v>
      </c>
      <c r="O22" s="613"/>
      <c r="P22" s="613"/>
      <c r="Q22" s="614"/>
      <c r="T22" s="396"/>
      <c r="U22" s="396"/>
      <c r="V22" s="396"/>
      <c r="W22" s="396"/>
    </row>
    <row r="23" spans="1:23" ht="15.6">
      <c r="A23" s="443" t="str">
        <f t="shared" ca="1" si="0"/>
        <v>Cover Page</v>
      </c>
      <c r="B23" s="443">
        <f>ROW()</f>
        <v>23</v>
      </c>
      <c r="C23" s="443" t="str">
        <f>K6</f>
        <v>0122</v>
      </c>
      <c r="D23" s="443">
        <f>K4</f>
        <v>2023</v>
      </c>
      <c r="E23" s="443" t="s">
        <v>2031</v>
      </c>
      <c r="F23" s="443" t="s">
        <v>2033</v>
      </c>
      <c r="G23" s="443" t="s">
        <v>121</v>
      </c>
      <c r="H23" s="454">
        <f>M38</f>
        <v>0</v>
      </c>
      <c r="I23" s="399"/>
      <c r="J23" s="524"/>
      <c r="K23" s="526" t="s">
        <v>299</v>
      </c>
      <c r="L23" s="521"/>
      <c r="M23" s="544"/>
      <c r="N23" s="521"/>
      <c r="O23" s="521"/>
      <c r="P23" s="521"/>
      <c r="Q23" s="525"/>
      <c r="T23" s="396"/>
      <c r="U23" s="396"/>
      <c r="V23" s="396"/>
      <c r="W23" s="396"/>
    </row>
    <row r="24" spans="1:23" ht="15.6">
      <c r="A24" s="443" t="str">
        <f t="shared" ca="1" si="0"/>
        <v>Cover Page</v>
      </c>
      <c r="B24" s="443">
        <f>ROW()</f>
        <v>24</v>
      </c>
      <c r="C24" s="443" t="str">
        <f>K6</f>
        <v>0122</v>
      </c>
      <c r="D24" s="443">
        <f>K4</f>
        <v>2023</v>
      </c>
      <c r="E24" s="443" t="s">
        <v>2031</v>
      </c>
      <c r="F24" s="443" t="s">
        <v>2033</v>
      </c>
      <c r="G24" s="443" t="s">
        <v>121</v>
      </c>
      <c r="H24" s="454">
        <f>M38</f>
        <v>0</v>
      </c>
      <c r="I24" s="399"/>
      <c r="J24" s="527" t="s">
        <v>2091</v>
      </c>
      <c r="K24" s="523" t="s">
        <v>2093</v>
      </c>
      <c r="L24" s="521" t="s">
        <v>2092</v>
      </c>
      <c r="M24" s="534" t="s">
        <v>297</v>
      </c>
      <c r="N24" s="521" t="s">
        <v>298</v>
      </c>
      <c r="O24" s="521"/>
      <c r="P24" s="521"/>
      <c r="Q24" s="521"/>
      <c r="U24" s="396"/>
      <c r="V24" s="396"/>
      <c r="W24" s="396"/>
    </row>
    <row r="25" spans="1:23" ht="16.5" customHeight="1">
      <c r="A25" s="443" t="str">
        <f t="shared" ca="1" si="0"/>
        <v>Cover Page</v>
      </c>
      <c r="B25" s="443">
        <f>ROW()</f>
        <v>25</v>
      </c>
      <c r="C25" s="443" t="str">
        <f>K6</f>
        <v>0122</v>
      </c>
      <c r="D25" s="443">
        <f>K4</f>
        <v>2023</v>
      </c>
      <c r="E25" s="443" t="s">
        <v>2031</v>
      </c>
      <c r="F25" s="443" t="s">
        <v>2033</v>
      </c>
      <c r="G25" s="443" t="s">
        <v>2042</v>
      </c>
      <c r="H25" s="454">
        <f>M38</f>
        <v>0</v>
      </c>
      <c r="I25" s="403"/>
      <c r="J25" s="531" t="s">
        <v>2328</v>
      </c>
      <c r="K25" s="532" t="s">
        <v>2329</v>
      </c>
      <c r="L25" s="532" t="s">
        <v>2325</v>
      </c>
      <c r="M25" s="546">
        <v>45427</v>
      </c>
      <c r="N25" s="620" t="s">
        <v>2326</v>
      </c>
      <c r="O25" s="621"/>
      <c r="P25" s="621"/>
      <c r="Q25" s="622"/>
      <c r="T25" s="396"/>
      <c r="U25" s="396"/>
      <c r="V25" s="396"/>
      <c r="W25" s="396"/>
    </row>
    <row r="26" spans="1:23" ht="15.6">
      <c r="A26" s="443" t="str">
        <f t="shared" ca="1" si="0"/>
        <v>Cover Page</v>
      </c>
      <c r="B26" s="443">
        <f>ROW()</f>
        <v>26</v>
      </c>
      <c r="C26" s="443" t="str">
        <f>K6</f>
        <v>0122</v>
      </c>
      <c r="D26" s="443">
        <f>K4</f>
        <v>2023</v>
      </c>
      <c r="E26" s="443" t="s">
        <v>2031</v>
      </c>
      <c r="F26" s="443" t="s">
        <v>2033</v>
      </c>
      <c r="G26" s="443" t="s">
        <v>2043</v>
      </c>
      <c r="H26" s="454">
        <f>M38</f>
        <v>0</v>
      </c>
      <c r="I26" s="404"/>
      <c r="J26" s="531" t="s">
        <v>2357</v>
      </c>
      <c r="K26" s="532" t="s">
        <v>141</v>
      </c>
      <c r="L26" s="532" t="s">
        <v>2318</v>
      </c>
      <c r="M26" s="546">
        <v>45427</v>
      </c>
      <c r="N26" s="620" t="s">
        <v>2319</v>
      </c>
      <c r="O26" s="621"/>
      <c r="P26" s="621"/>
      <c r="Q26" s="622"/>
      <c r="T26" s="396"/>
      <c r="U26" s="396"/>
      <c r="V26" s="396"/>
      <c r="W26" s="396"/>
    </row>
    <row r="27" spans="1:23" ht="15.6">
      <c r="A27" s="443" t="str">
        <f t="shared" ca="1" si="0"/>
        <v>Cover Page</v>
      </c>
      <c r="B27" s="443">
        <f>ROW()</f>
        <v>27</v>
      </c>
      <c r="C27" s="443" t="str">
        <f>K6</f>
        <v>0122</v>
      </c>
      <c r="D27" s="443">
        <f>K4</f>
        <v>2023</v>
      </c>
      <c r="E27" s="443" t="s">
        <v>2031</v>
      </c>
      <c r="F27" s="443" t="s">
        <v>2033</v>
      </c>
      <c r="G27" s="443" t="s">
        <v>2044</v>
      </c>
      <c r="H27" s="454">
        <f>M38</f>
        <v>0</v>
      </c>
      <c r="I27" s="399"/>
      <c r="J27" s="531"/>
      <c r="K27" s="532"/>
      <c r="L27" s="532"/>
      <c r="M27" s="546"/>
      <c r="N27" s="620"/>
      <c r="O27" s="621"/>
      <c r="P27" s="621"/>
      <c r="Q27" s="622"/>
      <c r="T27" s="396"/>
      <c r="U27" s="396"/>
      <c r="V27" s="396"/>
      <c r="W27" s="396"/>
    </row>
    <row r="28" spans="1:23" ht="15.6">
      <c r="A28" s="443" t="str">
        <f t="shared" ca="1" si="0"/>
        <v>Cover Page</v>
      </c>
      <c r="B28" s="443">
        <f>ROW()</f>
        <v>28</v>
      </c>
      <c r="C28" s="443" t="str">
        <f>K6</f>
        <v>0122</v>
      </c>
      <c r="D28" s="443">
        <f>K4</f>
        <v>2023</v>
      </c>
      <c r="E28" s="443" t="s">
        <v>2031</v>
      </c>
      <c r="F28" s="443" t="s">
        <v>2033</v>
      </c>
      <c r="G28" s="443" t="s">
        <v>2045</v>
      </c>
      <c r="H28" s="454">
        <f>M38</f>
        <v>0</v>
      </c>
      <c r="I28" s="398"/>
      <c r="J28" s="531"/>
      <c r="K28" s="532"/>
      <c r="L28" s="532"/>
      <c r="M28" s="546"/>
      <c r="N28" s="620"/>
      <c r="O28" s="621"/>
      <c r="P28" s="621"/>
      <c r="Q28" s="622"/>
      <c r="T28" s="396"/>
      <c r="U28" s="396"/>
      <c r="V28" s="396"/>
      <c r="W28" s="396"/>
    </row>
    <row r="29" spans="1:23" ht="15.6">
      <c r="A29" s="443" t="str">
        <f t="shared" ca="1" si="0"/>
        <v>Cover Page</v>
      </c>
      <c r="B29" s="443">
        <f>ROW()</f>
        <v>29</v>
      </c>
      <c r="C29" s="443" t="str">
        <f>K6</f>
        <v>0122</v>
      </c>
      <c r="D29" s="443">
        <f>K4</f>
        <v>2023</v>
      </c>
      <c r="E29" s="443" t="s">
        <v>2031</v>
      </c>
      <c r="F29" s="443" t="s">
        <v>2033</v>
      </c>
      <c r="G29" s="443" t="s">
        <v>2046</v>
      </c>
      <c r="H29" s="454">
        <f>M38</f>
        <v>0</v>
      </c>
      <c r="I29" s="403"/>
      <c r="J29" s="531"/>
      <c r="K29" s="532"/>
      <c r="L29" s="532"/>
      <c r="M29" s="546"/>
      <c r="N29" s="620"/>
      <c r="O29" s="621"/>
      <c r="P29" s="621"/>
      <c r="Q29" s="622"/>
      <c r="T29" s="396"/>
      <c r="U29" s="396"/>
      <c r="V29" s="396"/>
      <c r="W29" s="396"/>
    </row>
    <row r="30" spans="1:23" ht="15.6">
      <c r="A30" s="443" t="str">
        <f t="shared" ca="1" si="0"/>
        <v>Cover Page</v>
      </c>
      <c r="B30" s="443">
        <f>ROW()</f>
        <v>30</v>
      </c>
      <c r="C30" s="443" t="str">
        <f>K6</f>
        <v>0122</v>
      </c>
      <c r="D30" s="443">
        <f>K4</f>
        <v>2023</v>
      </c>
      <c r="E30" s="443" t="s">
        <v>2031</v>
      </c>
      <c r="F30" s="443" t="s">
        <v>2033</v>
      </c>
      <c r="G30" s="443" t="s">
        <v>2047</v>
      </c>
      <c r="H30" s="454">
        <f>M38</f>
        <v>0</v>
      </c>
      <c r="I30" s="399"/>
      <c r="J30" s="531"/>
      <c r="K30" s="532"/>
      <c r="L30" s="532"/>
      <c r="M30" s="546"/>
      <c r="N30" s="620"/>
      <c r="O30" s="621"/>
      <c r="P30" s="621"/>
      <c r="Q30" s="622"/>
      <c r="T30" s="396"/>
      <c r="U30" s="396"/>
      <c r="V30" s="396"/>
      <c r="W30" s="396"/>
    </row>
    <row r="31" spans="1:23" ht="15.6">
      <c r="A31" s="443" t="str">
        <f t="shared" ca="1" si="0"/>
        <v>Cover Page</v>
      </c>
      <c r="B31" s="443">
        <f>ROW()</f>
        <v>31</v>
      </c>
      <c r="C31" s="443" t="str">
        <f>K6</f>
        <v>0122</v>
      </c>
      <c r="D31" s="443">
        <f>K4</f>
        <v>2023</v>
      </c>
      <c r="E31" s="443" t="s">
        <v>2031</v>
      </c>
      <c r="F31" s="443" t="s">
        <v>2033</v>
      </c>
      <c r="G31" s="443" t="s">
        <v>2048</v>
      </c>
      <c r="H31" s="454">
        <f>M38</f>
        <v>0</v>
      </c>
      <c r="I31" s="398"/>
      <c r="J31" s="531"/>
      <c r="K31" s="532"/>
      <c r="L31" s="532"/>
      <c r="M31" s="546"/>
      <c r="N31" s="620"/>
      <c r="O31" s="621"/>
      <c r="P31" s="621"/>
      <c r="Q31" s="622"/>
      <c r="T31" s="396"/>
      <c r="U31" s="396"/>
      <c r="V31" s="396"/>
      <c r="W31" s="396"/>
    </row>
    <row r="32" spans="1:23" ht="15.6">
      <c r="A32" s="443" t="str">
        <f t="shared" ca="1" si="0"/>
        <v>Cover Page</v>
      </c>
      <c r="B32" s="443">
        <f>ROW()</f>
        <v>32</v>
      </c>
      <c r="C32" s="443" t="str">
        <f>K6</f>
        <v>0122</v>
      </c>
      <c r="D32" s="443">
        <f>K4</f>
        <v>2023</v>
      </c>
      <c r="E32" s="443" t="s">
        <v>2031</v>
      </c>
      <c r="F32" s="443" t="s">
        <v>2033</v>
      </c>
      <c r="G32" s="443" t="s">
        <v>2049</v>
      </c>
      <c r="H32" s="454">
        <f>M38</f>
        <v>0</v>
      </c>
      <c r="I32" s="403"/>
      <c r="J32" s="531"/>
      <c r="K32" s="532"/>
      <c r="L32" s="532"/>
      <c r="M32" s="546"/>
      <c r="N32" s="620"/>
      <c r="O32" s="621"/>
      <c r="P32" s="621"/>
      <c r="Q32" s="622"/>
      <c r="T32" s="396"/>
      <c r="U32" s="396"/>
      <c r="V32" s="396"/>
      <c r="W32" s="396"/>
    </row>
    <row r="33" spans="1:24" ht="15.6">
      <c r="A33" s="443" t="str">
        <f t="shared" ca="1" si="0"/>
        <v>Cover Page</v>
      </c>
      <c r="B33" s="443">
        <f>ROW()</f>
        <v>33</v>
      </c>
      <c r="C33" s="443" t="str">
        <f>K6</f>
        <v>0122</v>
      </c>
      <c r="D33" s="443">
        <f>K4</f>
        <v>2023</v>
      </c>
      <c r="E33" s="443" t="s">
        <v>2031</v>
      </c>
      <c r="F33" s="443" t="s">
        <v>2033</v>
      </c>
      <c r="G33" s="443" t="s">
        <v>2050</v>
      </c>
      <c r="H33" s="454">
        <f>M38</f>
        <v>0</v>
      </c>
      <c r="I33" s="399"/>
      <c r="J33" s="531"/>
      <c r="K33" s="532"/>
      <c r="L33" s="532"/>
      <c r="M33" s="546"/>
      <c r="N33" s="620"/>
      <c r="O33" s="621"/>
      <c r="P33" s="621"/>
      <c r="Q33" s="622"/>
      <c r="T33" s="396"/>
      <c r="U33" s="396"/>
      <c r="V33" s="396"/>
      <c r="W33" s="396"/>
    </row>
    <row r="34" spans="1:24" ht="15.6">
      <c r="A34" s="443" t="str">
        <f t="shared" ca="1" si="0"/>
        <v>Cover Page</v>
      </c>
      <c r="B34" s="443">
        <f>ROW()</f>
        <v>34</v>
      </c>
      <c r="C34" s="443" t="str">
        <f>K6</f>
        <v>0122</v>
      </c>
      <c r="D34" s="443">
        <f>K4</f>
        <v>2023</v>
      </c>
      <c r="E34" s="443" t="s">
        <v>2031</v>
      </c>
      <c r="F34" s="443" t="s">
        <v>2033</v>
      </c>
      <c r="G34" s="443" t="s">
        <v>2051</v>
      </c>
      <c r="H34" s="454">
        <f>M38</f>
        <v>0</v>
      </c>
      <c r="I34" s="398"/>
      <c r="J34" s="531"/>
      <c r="K34" s="532"/>
      <c r="L34" s="532"/>
      <c r="M34" s="546"/>
      <c r="N34" s="620"/>
      <c r="O34" s="621"/>
      <c r="P34" s="621"/>
      <c r="Q34" s="622"/>
      <c r="R34" s="405"/>
      <c r="S34" s="396"/>
      <c r="T34" s="396"/>
      <c r="U34" s="396"/>
      <c r="V34" s="396"/>
      <c r="W34" s="396"/>
    </row>
    <row r="35" spans="1:24" ht="15.6">
      <c r="A35" s="443" t="str">
        <f t="shared" ca="1" si="0"/>
        <v>Cover Page</v>
      </c>
      <c r="B35" s="443">
        <f>ROW()</f>
        <v>35</v>
      </c>
      <c r="C35" s="443" t="str">
        <f>K6</f>
        <v>0122</v>
      </c>
      <c r="D35" s="443">
        <f>K4</f>
        <v>2023</v>
      </c>
      <c r="E35" s="443" t="s">
        <v>2031</v>
      </c>
      <c r="F35" s="443" t="s">
        <v>2033</v>
      </c>
      <c r="G35" s="443" t="s">
        <v>2052</v>
      </c>
      <c r="H35" s="454">
        <f>M38</f>
        <v>0</v>
      </c>
      <c r="I35" s="403"/>
      <c r="J35" s="531"/>
      <c r="K35" s="532"/>
      <c r="L35" s="532"/>
      <c r="M35" s="546"/>
      <c r="N35" s="620"/>
      <c r="O35" s="621"/>
      <c r="P35" s="621"/>
      <c r="Q35" s="622"/>
      <c r="R35" s="398"/>
      <c r="S35" s="396"/>
      <c r="T35" s="396"/>
      <c r="U35" s="396"/>
      <c r="V35" s="396"/>
      <c r="W35" s="396"/>
    </row>
    <row r="36" spans="1:24" ht="15.6">
      <c r="A36" s="443"/>
      <c r="B36" s="443"/>
      <c r="C36" s="443"/>
      <c r="D36" s="443">
        <f>K4</f>
        <v>2023</v>
      </c>
      <c r="E36" s="443"/>
      <c r="F36" s="443"/>
      <c r="G36" s="443"/>
      <c r="H36" s="454">
        <f>M38</f>
        <v>0</v>
      </c>
      <c r="I36" s="403"/>
      <c r="J36" s="403"/>
      <c r="K36" s="403"/>
      <c r="L36" s="396"/>
      <c r="M36" s="396"/>
      <c r="N36" s="396"/>
      <c r="O36" s="396"/>
      <c r="P36" s="396"/>
      <c r="Q36" s="398"/>
      <c r="R36" s="398"/>
      <c r="S36" s="398"/>
      <c r="T36" s="396"/>
      <c r="U36" s="396"/>
      <c r="V36" s="396"/>
      <c r="W36" s="396"/>
      <c r="X36" s="396"/>
    </row>
    <row r="37" spans="1:24">
      <c r="A37" s="453" t="str">
        <f ca="1">MID(CELL("filename",A26),FIND("]",CELL("filename",A26))+1,256)</f>
        <v>Cover Page</v>
      </c>
      <c r="B37" s="452">
        <f>ROW()</f>
        <v>37</v>
      </c>
      <c r="C37" s="453" t="str">
        <f>K6</f>
        <v>0122</v>
      </c>
      <c r="D37" s="443">
        <f>K4</f>
        <v>2023</v>
      </c>
      <c r="E37" s="443" t="s">
        <v>2031</v>
      </c>
      <c r="F37" s="443" t="s">
        <v>2037</v>
      </c>
      <c r="G37" s="443" t="s">
        <v>2038</v>
      </c>
      <c r="H37" s="454">
        <f>M38</f>
        <v>0</v>
      </c>
      <c r="I37" s="456" t="str">
        <f>"s:\LGS Docs\a_1budget\"&amp;A4&amp;"\"&amp;D4&amp;"\ufb\"&amp;N6</f>
        <v xml:space="preserve">s:\LGS Docs\a_1budget\0122 Ventnor City City - County of Atlantic\2023\ufb\0122_fba_2023.xlsm </v>
      </c>
      <c r="K37" s="456"/>
      <c r="L37" s="456"/>
      <c r="M37" s="456"/>
      <c r="N37" s="595"/>
      <c r="O37" s="595" t="s">
        <v>121</v>
      </c>
      <c r="P37" s="595"/>
      <c r="Q37" s="595"/>
      <c r="R37" s="456"/>
    </row>
    <row r="38" spans="1:24">
      <c r="A38" s="453" t="str">
        <f ca="1">MID(CELL("filename",A26),FIND("]",CELL("filename",A26))+1,256)</f>
        <v>Cover Page</v>
      </c>
      <c r="B38" s="452">
        <f>ROW()</f>
        <v>38</v>
      </c>
      <c r="C38" s="453" t="str">
        <f>K6</f>
        <v>0122</v>
      </c>
      <c r="D38" s="443">
        <f>K4</f>
        <v>2023</v>
      </c>
      <c r="E38" s="443" t="s">
        <v>2031</v>
      </c>
      <c r="F38" s="443" t="s">
        <v>2037</v>
      </c>
      <c r="G38" s="443" t="s">
        <v>2037</v>
      </c>
      <c r="H38" s="454">
        <f>M38</f>
        <v>0</v>
      </c>
      <c r="I38" s="456" t="str">
        <f>"s:\LGS Docs\a_1budget_files\"&amp;D4&amp;"\ufb\"&amp;N6</f>
        <v xml:space="preserve">s:\LGS Docs\a_1budget_files\2023\ufb\0122_fba_2023.xlsm </v>
      </c>
      <c r="K38" s="456"/>
      <c r="L38" s="494" t="s">
        <v>2236</v>
      </c>
      <c r="M38" s="596"/>
      <c r="N38" s="595"/>
      <c r="O38" s="595"/>
      <c r="P38" s="595"/>
      <c r="Q38" s="595"/>
      <c r="R38" s="456"/>
    </row>
    <row r="39" spans="1:24">
      <c r="A39" s="453" t="str">
        <f ca="1">MID(CELL("filename",A27),FIND("]",CELL("filename",A27))+1,256)</f>
        <v>Cover Page</v>
      </c>
      <c r="B39" s="452">
        <f>ROW()</f>
        <v>39</v>
      </c>
      <c r="C39" s="453" t="str">
        <f>K7</f>
        <v>Website:</v>
      </c>
      <c r="D39" s="443">
        <f>K4</f>
        <v>2023</v>
      </c>
      <c r="E39" s="443" t="s">
        <v>2031</v>
      </c>
      <c r="F39" s="443" t="s">
        <v>2037</v>
      </c>
      <c r="G39" s="443" t="s">
        <v>2237</v>
      </c>
      <c r="H39" s="454">
        <f>M38</f>
        <v>0</v>
      </c>
      <c r="I39" s="456"/>
      <c r="K39" s="456"/>
      <c r="L39" s="494" t="s">
        <v>2235</v>
      </c>
      <c r="M39" s="597"/>
      <c r="N39" s="595"/>
      <c r="O39" s="595"/>
      <c r="P39" s="595"/>
      <c r="Q39" s="595"/>
      <c r="R39" s="456"/>
    </row>
    <row r="40" spans="1:24" ht="17.25" hidden="1" customHeight="1">
      <c r="A40" s="453" t="str">
        <f ca="1">MID(CELL("filename",A27),FIND("]",CELL("filename",A27))+1,256)</f>
        <v>Cover Page</v>
      </c>
      <c r="B40" s="452">
        <f>ROW()</f>
        <v>40</v>
      </c>
      <c r="C40" s="453" t="str">
        <f>K6</f>
        <v>0122</v>
      </c>
      <c r="D40" s="443">
        <f>K4</f>
        <v>2023</v>
      </c>
      <c r="E40" s="443" t="s">
        <v>2031</v>
      </c>
      <c r="F40" s="443" t="s">
        <v>2090</v>
      </c>
      <c r="G40" s="443" t="s">
        <v>2037</v>
      </c>
      <c r="H40" s="454">
        <f>M38</f>
        <v>0</v>
      </c>
      <c r="I40" s="455" t="str">
        <f>N6</f>
        <v xml:space="preserve">0122_fba_2023.xlsm </v>
      </c>
      <c r="J40" s="455" t="str">
        <f>K6</f>
        <v>0122</v>
      </c>
      <c r="K40" s="455" t="str">
        <f>A4</f>
        <v>0122 Ventnor City City - County of Atlantic</v>
      </c>
      <c r="L40" s="455" t="str">
        <f>L7</f>
        <v>www.ventnorcity.org</v>
      </c>
      <c r="M40" s="455" t="str">
        <f>M8</f>
        <v>609-823-7900</v>
      </c>
      <c r="N40" s="455" t="str">
        <f>M9</f>
        <v>6201 Atlantic Avenue</v>
      </c>
      <c r="O40" s="455">
        <f>M10</f>
        <v>0</v>
      </c>
      <c r="P40" s="455" t="s">
        <v>121</v>
      </c>
      <c r="Q40" s="455" t="str">
        <f>O11</f>
        <v>NJ</v>
      </c>
      <c r="R40" s="455" t="str">
        <f>Q11</f>
        <v>08406</v>
      </c>
      <c r="S40" s="396"/>
      <c r="T40" s="396"/>
      <c r="U40" s="396"/>
      <c r="V40" s="396"/>
      <c r="W40" s="396"/>
      <c r="X40" s="396"/>
    </row>
    <row r="41" spans="1:24" ht="16.5" customHeight="1">
      <c r="A41" s="443"/>
      <c r="B41" s="443"/>
      <c r="C41" s="443"/>
      <c r="D41" s="443"/>
      <c r="E41" s="443"/>
      <c r="F41" s="443"/>
      <c r="G41" s="443"/>
      <c r="H41" s="445"/>
      <c r="I41" s="399"/>
      <c r="J41" s="399"/>
      <c r="K41" s="399"/>
      <c r="L41" s="399"/>
      <c r="M41" s="396"/>
      <c r="N41" s="396"/>
      <c r="O41" s="396"/>
      <c r="P41" s="396"/>
      <c r="Q41" s="396"/>
      <c r="R41" s="396"/>
      <c r="S41" s="396"/>
      <c r="T41" s="396"/>
      <c r="U41" s="396"/>
      <c r="V41" s="396"/>
      <c r="W41" s="396"/>
      <c r="X41" s="396"/>
    </row>
    <row r="42" spans="1:24" ht="17.25" customHeight="1">
      <c r="A42" s="443"/>
      <c r="B42" s="443"/>
      <c r="C42" s="443"/>
      <c r="D42" s="443"/>
      <c r="E42" s="443"/>
      <c r="F42" s="443"/>
      <c r="G42" s="443"/>
      <c r="H42" s="445"/>
      <c r="I42" s="398"/>
      <c r="J42" s="398"/>
      <c r="K42" s="398"/>
      <c r="L42" s="398"/>
      <c r="M42" s="396"/>
      <c r="N42" s="396"/>
      <c r="O42" s="396"/>
      <c r="P42" s="396"/>
      <c r="Q42" s="396"/>
      <c r="R42" s="396"/>
      <c r="S42" s="396"/>
      <c r="T42" s="396"/>
      <c r="U42" s="396"/>
      <c r="V42" s="396"/>
      <c r="W42" s="396"/>
      <c r="X42" s="396"/>
    </row>
    <row r="43" spans="1:24" ht="18.75" customHeight="1">
      <c r="A43" s="443"/>
      <c r="B43" s="443"/>
      <c r="C43" s="443"/>
      <c r="D43" s="443"/>
      <c r="E43" s="443"/>
      <c r="F43" s="443"/>
      <c r="G43" s="443"/>
      <c r="H43" s="445"/>
      <c r="I43" s="399"/>
      <c r="J43" s="399"/>
      <c r="K43" s="399"/>
      <c r="L43" s="399"/>
      <c r="M43" s="396"/>
      <c r="N43" s="396"/>
      <c r="O43" s="396"/>
      <c r="P43" s="396"/>
      <c r="Q43" s="400"/>
      <c r="R43" s="397"/>
      <c r="S43" s="397"/>
      <c r="T43" s="396"/>
      <c r="U43" s="396"/>
      <c r="V43" s="396"/>
      <c r="W43" s="396"/>
      <c r="X43" s="396"/>
    </row>
    <row r="44" spans="1:24" ht="26.25" customHeight="1">
      <c r="A44" s="443"/>
      <c r="B44" s="443"/>
      <c r="C44" s="443"/>
      <c r="D44" s="443"/>
      <c r="E44" s="443"/>
      <c r="F44" s="443"/>
      <c r="G44" s="443"/>
      <c r="H44" s="445"/>
      <c r="I44" s="398"/>
      <c r="J44" s="398"/>
      <c r="K44" s="398"/>
      <c r="L44" s="398"/>
      <c r="M44" s="396"/>
      <c r="N44" s="396"/>
      <c r="O44" s="396"/>
      <c r="P44" s="396"/>
      <c r="Q44" s="400"/>
      <c r="R44" s="397"/>
      <c r="S44" s="397"/>
      <c r="T44" s="396"/>
      <c r="U44" s="396"/>
      <c r="V44" s="396"/>
      <c r="W44" s="396"/>
      <c r="X44" s="396"/>
    </row>
    <row r="45" spans="1:24" ht="15.6">
      <c r="A45" s="443"/>
      <c r="B45" s="443"/>
      <c r="C45" s="443"/>
      <c r="D45" s="443"/>
      <c r="E45" s="443"/>
      <c r="F45" s="443"/>
      <c r="G45" s="443"/>
      <c r="H45" s="445"/>
      <c r="I45" s="399"/>
      <c r="J45" s="399"/>
      <c r="K45" s="399"/>
      <c r="L45" s="399"/>
      <c r="M45" s="396"/>
      <c r="N45" s="396"/>
      <c r="O45" s="396"/>
      <c r="P45" s="495"/>
      <c r="Q45" s="400"/>
      <c r="R45" s="397"/>
      <c r="S45" s="397"/>
      <c r="T45" s="396"/>
      <c r="U45" s="396"/>
      <c r="V45" s="396"/>
      <c r="W45" s="396"/>
      <c r="X45" s="396"/>
    </row>
    <row r="46" spans="1:24" ht="30" customHeight="1">
      <c r="A46" s="443"/>
      <c r="B46" s="443"/>
      <c r="C46" s="443"/>
      <c r="D46" s="443"/>
      <c r="E46" s="443"/>
      <c r="F46" s="443"/>
      <c r="G46" s="443"/>
      <c r="H46" s="445"/>
      <c r="I46" s="398"/>
      <c r="J46" s="398"/>
      <c r="K46" s="398"/>
      <c r="L46" s="398"/>
      <c r="M46" s="396"/>
      <c r="N46" s="396"/>
      <c r="O46" s="396"/>
      <c r="P46" s="396"/>
      <c r="Q46" s="400"/>
      <c r="R46" s="397"/>
      <c r="S46" s="396"/>
      <c r="T46" s="402"/>
      <c r="U46" s="396"/>
      <c r="V46" s="396"/>
      <c r="W46" s="396"/>
      <c r="X46" s="396"/>
    </row>
    <row r="47" spans="1:24" ht="15.6">
      <c r="A47" s="443"/>
      <c r="B47" s="443"/>
      <c r="C47" s="443"/>
      <c r="D47" s="443"/>
      <c r="E47" s="443"/>
      <c r="F47" s="443"/>
      <c r="G47" s="443"/>
      <c r="H47" s="445"/>
      <c r="I47" s="398"/>
      <c r="J47" s="398"/>
      <c r="K47" s="401"/>
      <c r="L47" s="398"/>
      <c r="M47" s="396"/>
      <c r="N47" s="396"/>
      <c r="O47" s="396"/>
      <c r="P47" s="396"/>
      <c r="Q47" s="400"/>
      <c r="R47" s="397"/>
      <c r="S47" s="396"/>
      <c r="T47" s="396"/>
      <c r="U47" s="396"/>
      <c r="V47" s="396"/>
      <c r="W47" s="396"/>
      <c r="X47" s="396"/>
    </row>
    <row r="48" spans="1:24" ht="30" customHeight="1">
      <c r="A48" s="443"/>
      <c r="B48" s="443"/>
      <c r="C48" s="443"/>
      <c r="D48" s="443"/>
      <c r="E48" s="443"/>
      <c r="F48" s="443"/>
      <c r="G48" s="443"/>
      <c r="H48" s="445"/>
      <c r="I48" s="396"/>
      <c r="J48" s="396"/>
      <c r="K48" s="396"/>
      <c r="L48" s="396"/>
      <c r="M48" s="396"/>
      <c r="N48" s="396"/>
      <c r="O48" s="396"/>
      <c r="P48" s="396"/>
      <c r="Q48" s="396"/>
      <c r="R48" s="396"/>
      <c r="S48" s="396"/>
      <c r="T48" s="396"/>
      <c r="U48" s="396"/>
      <c r="V48" s="396"/>
      <c r="W48" s="396"/>
      <c r="X48" s="396"/>
    </row>
    <row r="49" spans="1:24" ht="15.6">
      <c r="A49" s="443"/>
      <c r="B49" s="443"/>
      <c r="C49" s="443"/>
      <c r="D49" s="443"/>
      <c r="E49" s="443"/>
      <c r="F49" s="443"/>
      <c r="G49" s="443"/>
      <c r="H49" s="445"/>
      <c r="I49" s="396"/>
      <c r="J49" s="396"/>
      <c r="K49" s="396"/>
      <c r="L49" s="396"/>
      <c r="M49" s="396"/>
      <c r="N49" s="396"/>
      <c r="O49" s="399"/>
      <c r="P49" s="396"/>
      <c r="Q49" s="396"/>
      <c r="R49" s="396"/>
      <c r="S49" s="396"/>
      <c r="T49" s="396"/>
      <c r="U49" s="396"/>
      <c r="V49" s="396"/>
      <c r="W49" s="396"/>
      <c r="X49" s="396"/>
    </row>
    <row r="50" spans="1:24" ht="15.6">
      <c r="A50" s="443"/>
      <c r="B50" s="443"/>
      <c r="C50" s="443"/>
      <c r="D50" s="443"/>
      <c r="E50" s="443"/>
      <c r="F50" s="443"/>
      <c r="G50" s="443"/>
      <c r="H50" s="445"/>
      <c r="I50" s="396"/>
      <c r="J50" s="396"/>
      <c r="K50" s="396"/>
      <c r="L50" s="396"/>
      <c r="M50" s="396"/>
      <c r="N50" s="396"/>
      <c r="O50" s="396"/>
      <c r="P50" s="396"/>
      <c r="Q50" s="396"/>
      <c r="R50" s="396"/>
      <c r="S50" s="396"/>
      <c r="T50" s="396"/>
      <c r="U50" s="396"/>
      <c r="V50" s="396"/>
      <c r="W50" s="396"/>
      <c r="X50" s="396"/>
    </row>
    <row r="51" spans="1:24" ht="15.6">
      <c r="A51" s="443"/>
      <c r="B51" s="443"/>
      <c r="C51" s="443"/>
      <c r="D51" s="443"/>
      <c r="E51" s="443"/>
      <c r="F51" s="443"/>
      <c r="G51" s="443"/>
      <c r="H51" s="445"/>
      <c r="I51" s="396"/>
      <c r="J51" s="396"/>
      <c r="K51" s="396"/>
      <c r="L51" s="396"/>
      <c r="M51" s="396"/>
      <c r="N51" s="396"/>
      <c r="O51" s="396"/>
      <c r="P51" s="396"/>
      <c r="Q51" s="396"/>
      <c r="R51" s="396"/>
      <c r="S51" s="396"/>
      <c r="T51" s="396"/>
      <c r="U51" s="396"/>
      <c r="V51" s="396"/>
      <c r="W51" s="396"/>
      <c r="X51" s="396"/>
    </row>
    <row r="52" spans="1:24" ht="15.6">
      <c r="A52" s="443"/>
      <c r="B52" s="443"/>
      <c r="C52" s="443"/>
      <c r="D52" s="443"/>
      <c r="E52" s="443"/>
      <c r="F52" s="443"/>
      <c r="G52" s="443"/>
      <c r="H52" s="443"/>
      <c r="I52" s="396"/>
      <c r="J52" s="396"/>
      <c r="K52" s="396"/>
      <c r="L52" s="396"/>
      <c r="M52" s="396"/>
      <c r="N52" s="396"/>
      <c r="O52" s="396"/>
      <c r="P52" s="396"/>
      <c r="Q52" s="396"/>
      <c r="R52" s="396"/>
      <c r="S52" s="396"/>
      <c r="T52" s="396"/>
      <c r="U52" s="396"/>
      <c r="V52" s="396"/>
      <c r="W52" s="396"/>
      <c r="X52" s="396"/>
    </row>
  </sheetData>
  <sheetProtection password="C7B6" sheet="1" objects="1" scenarios="1"/>
  <mergeCells count="23">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 ref="N22:Q22"/>
    <mergeCell ref="K5:M5"/>
    <mergeCell ref="L7:Q7"/>
    <mergeCell ref="M9:Q9"/>
    <mergeCell ref="M10:Q10"/>
    <mergeCell ref="N14:Q14"/>
    <mergeCell ref="J11:K11"/>
  </mergeCells>
  <printOptions horizontalCentered="1" verticalCentered="1"/>
  <pageMargins left="0.2" right="0.2" top="0.25" bottom="0.25" header="0.3" footer="0.3"/>
  <pageSetup paperSize="5" orientation="landscape" horizontalDpi="4294967294" verticalDpi="4294967294"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373380</xdr:colOff>
                    <xdr:row>4</xdr:row>
                    <xdr:rowOff>266700</xdr:rowOff>
                  </to>
                </anchor>
              </controlPr>
            </control>
          </mc:Choice>
        </mc:AlternateContent>
        <mc:AlternateContent xmlns:mc="http://schemas.openxmlformats.org/markup-compatibility/2006">
          <mc:Choice Requires="x14">
            <control shapeId="1028" r:id="rId5" name="Button 4">
              <controlPr locked="0" defaultSize="0" print="0" autoFill="0" autoPict="0" macro="[0]!Module1.Mail_ufb">
                <anchor moveWithCells="1" sizeWithCells="1">
                  <from>
                    <xdr:col>9</xdr:col>
                    <xdr:colOff>7620</xdr:colOff>
                    <xdr:row>9</xdr:row>
                    <xdr:rowOff>30480</xdr:rowOff>
                  </from>
                  <to>
                    <xdr:col>11</xdr:col>
                    <xdr:colOff>7620</xdr:colOff>
                    <xdr:row>9</xdr:row>
                    <xdr:rowOff>220980</xdr:rowOff>
                  </to>
                </anchor>
              </controlPr>
            </control>
          </mc:Choice>
        </mc:AlternateContent>
        <mc:AlternateContent xmlns:mc="http://schemas.openxmlformats.org/markup-compatibility/2006">
          <mc:Choice Requires="x14">
            <control shapeId="1030" r:id="rId6" name="Button 6">
              <controlPr locked="0" defaultSize="0" print="0" autoFill="0" autoPict="0" macro="[0]!authenticate_ufb">
                <anchor moveWithCells="1" sizeWithCells="1">
                  <from>
                    <xdr:col>11</xdr:col>
                    <xdr:colOff>1363980</xdr:colOff>
                    <xdr:row>35</xdr:row>
                    <xdr:rowOff>182880</xdr:rowOff>
                  </from>
                  <to>
                    <xdr:col>13</xdr:col>
                    <xdr:colOff>22860</xdr:colOff>
                    <xdr:row>37</xdr:row>
                    <xdr:rowOff>7620</xdr:rowOff>
                  </to>
                </anchor>
              </controlPr>
            </control>
          </mc:Choice>
        </mc:AlternateContent>
        <mc:AlternateContent xmlns:mc="http://schemas.openxmlformats.org/markup-compatibility/2006">
          <mc:Choice Requires="x14">
            <control shapeId="1033" r:id="rId7" name="Drop Down 9">
              <controlPr defaultSize="0" autoLine="0" autoPict="0" altText="afaf">
                <anchor moveWithCells="1">
                  <from>
                    <xdr:col>16</xdr:col>
                    <xdr:colOff>30480</xdr:colOff>
                    <xdr:row>4</xdr:row>
                    <xdr:rowOff>45720</xdr:rowOff>
                  </from>
                  <to>
                    <xdr:col>16</xdr:col>
                    <xdr:colOff>1059180</xdr:colOff>
                    <xdr:row>4</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4.4"/>
  <sheetData>
    <row r="5" spans="10:11">
      <c r="J5" s="498" t="s">
        <v>2264</v>
      </c>
      <c r="K5" t="s">
        <v>2265</v>
      </c>
    </row>
    <row r="6" spans="10:11">
      <c r="J6" s="499" t="s">
        <v>2247</v>
      </c>
    </row>
    <row r="7" spans="10:11">
      <c r="J7" s="499" t="s">
        <v>2248</v>
      </c>
    </row>
    <row r="8" spans="10:11">
      <c r="J8" s="499" t="s">
        <v>2249</v>
      </c>
    </row>
    <row r="9" spans="10:11">
      <c r="J9" s="499" t="s">
        <v>2250</v>
      </c>
    </row>
    <row r="10" spans="10:11">
      <c r="J10" s="499" t="s">
        <v>2251</v>
      </c>
    </row>
    <row r="11" spans="10:11">
      <c r="J11" s="498" t="s">
        <v>2252</v>
      </c>
    </row>
    <row r="12" spans="10:11">
      <c r="J12" s="499" t="s">
        <v>2253</v>
      </c>
    </row>
    <row r="13" spans="10:11">
      <c r="J13" s="499" t="s">
        <v>2254</v>
      </c>
    </row>
    <row r="14" spans="10:11">
      <c r="J14" s="456" t="s">
        <v>2238</v>
      </c>
    </row>
    <row r="15" spans="10:11">
      <c r="J15" s="499" t="s">
        <v>2255</v>
      </c>
    </row>
    <row r="16" spans="10:11">
      <c r="J16" s="499" t="s">
        <v>2256</v>
      </c>
    </row>
    <row r="17" spans="10:10">
      <c r="J17" s="498" t="s">
        <v>2257</v>
      </c>
    </row>
    <row r="18" spans="10:10">
      <c r="J18" s="498" t="s">
        <v>2239</v>
      </c>
    </row>
    <row r="19" spans="10:10">
      <c r="J19" s="498" t="s">
        <v>2258</v>
      </c>
    </row>
    <row r="20" spans="10:10">
      <c r="J20" s="498" t="s">
        <v>2259</v>
      </c>
    </row>
    <row r="21" spans="10:10">
      <c r="J21" s="498" t="s">
        <v>2260</v>
      </c>
    </row>
    <row r="22" spans="10:10">
      <c r="J22" s="456" t="s">
        <v>2240</v>
      </c>
    </row>
    <row r="23" spans="10:10">
      <c r="J23" s="456" t="s">
        <v>2241</v>
      </c>
    </row>
    <row r="24" spans="10:10">
      <c r="J24" s="456" t="s">
        <v>2242</v>
      </c>
    </row>
    <row r="25" spans="10:10">
      <c r="J25" s="456" t="s">
        <v>2243</v>
      </c>
    </row>
    <row r="26" spans="10:10">
      <c r="J26" s="498" t="s">
        <v>2261</v>
      </c>
    </row>
    <row r="27" spans="10:10">
      <c r="J27" s="456" t="s">
        <v>2244</v>
      </c>
    </row>
    <row r="28" spans="10:10">
      <c r="J28" s="498" t="s">
        <v>2262</v>
      </c>
    </row>
    <row r="29" spans="10:10">
      <c r="J29" s="498" t="s">
        <v>2263</v>
      </c>
    </row>
  </sheetData>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W44"/>
  <sheetViews>
    <sheetView topLeftCell="J1" workbookViewId="0">
      <selection activeCell="S23" sqref="S23"/>
    </sheetView>
  </sheetViews>
  <sheetFormatPr defaultColWidth="10.5546875" defaultRowHeight="13.2"/>
  <cols>
    <col min="1" max="9" width="10.5546875" style="1" hidden="1" customWidth="1"/>
    <col min="10" max="10" width="2" style="1" customWidth="1"/>
    <col min="11" max="11" width="27.88671875" style="1" customWidth="1"/>
    <col min="12" max="12" width="14.5546875" style="1" customWidth="1"/>
    <col min="13" max="13" width="16.88671875" style="1" customWidth="1"/>
    <col min="14" max="15" width="14.5546875" style="1" customWidth="1"/>
    <col min="16" max="16" width="1.33203125" style="1" customWidth="1"/>
    <col min="17" max="17" width="35.109375" style="1" customWidth="1"/>
    <col min="18" max="19" width="16.88671875" style="1" customWidth="1"/>
    <col min="20" max="20" width="2" style="1" customWidth="1"/>
    <col min="21" max="21" width="10.5546875" style="1"/>
    <col min="22" max="22" width="21" style="1" hidden="1" customWidth="1"/>
    <col min="23" max="23" width="10.5546875" style="1" hidden="1" customWidth="1"/>
    <col min="24" max="16384" width="10.5546875" style="1"/>
  </cols>
  <sheetData>
    <row r="1" spans="1:20" ht="17.399999999999999">
      <c r="A1" s="443" t="str">
        <f ca="1">MID(CELL("filename",A2),FIND("]",CELL("filename",A2))+1,256)</f>
        <v>UFB-1 Tax Impact</v>
      </c>
      <c r="B1" s="443">
        <f>ROW()</f>
        <v>1</v>
      </c>
      <c r="C1" s="443" t="str">
        <f>'Cover Page'!K6</f>
        <v>0122</v>
      </c>
      <c r="D1" s="443">
        <f>'Cover Page'!K4</f>
        <v>2023</v>
      </c>
      <c r="E1" s="443" t="s">
        <v>2031</v>
      </c>
      <c r="F1" s="444" t="s">
        <v>2065</v>
      </c>
      <c r="G1" s="443"/>
      <c r="H1" s="454">
        <f>'Cover Page'!M38</f>
        <v>0</v>
      </c>
      <c r="I1" s="396"/>
      <c r="J1" s="629" t="s">
        <v>266</v>
      </c>
      <c r="K1" s="629"/>
      <c r="L1" s="629"/>
      <c r="M1" s="629"/>
      <c r="N1" s="629"/>
      <c r="O1" s="629"/>
      <c r="P1" s="629"/>
      <c r="Q1" s="629"/>
      <c r="R1" s="629"/>
      <c r="S1" s="629"/>
      <c r="T1" s="629"/>
    </row>
    <row r="2" spans="1:20" ht="15">
      <c r="A2" s="443" t="str">
        <f ca="1">MID(CELL("filename",A2),FIND("]",CELL("filename",A2))+1,256)</f>
        <v>UFB-1 Tax Impact</v>
      </c>
      <c r="B2" s="443">
        <f>ROW()</f>
        <v>2</v>
      </c>
      <c r="C2" s="443" t="str">
        <f>'Cover Page'!K6</f>
        <v>0122</v>
      </c>
      <c r="D2" s="443">
        <f>'Cover Page'!K4</f>
        <v>2023</v>
      </c>
      <c r="E2" s="443" t="s">
        <v>2031</v>
      </c>
      <c r="F2" s="444" t="s">
        <v>2065</v>
      </c>
      <c r="G2" s="443" t="s">
        <v>121</v>
      </c>
      <c r="H2" s="454">
        <f>'Cover Page'!M38</f>
        <v>0</v>
      </c>
      <c r="I2" s="396"/>
      <c r="J2" s="471"/>
      <c r="K2" s="442"/>
      <c r="L2" s="442"/>
      <c r="M2" s="472"/>
      <c r="N2" s="472"/>
      <c r="O2" s="307"/>
      <c r="P2" s="290"/>
      <c r="Q2" s="4"/>
      <c r="R2" s="5"/>
      <c r="S2" s="307"/>
    </row>
    <row r="3" spans="1:20" ht="12.75" customHeight="1">
      <c r="A3" s="443" t="str">
        <f t="shared" ref="A3:A32" ca="1" si="0">MID(CELL("filename",A3),FIND("]",CELL("filename",A3))+1,256)</f>
        <v>UFB-1 Tax Impact</v>
      </c>
      <c r="B3" s="443">
        <f>ROW()</f>
        <v>3</v>
      </c>
      <c r="C3" s="443" t="str">
        <f>'Cover Page'!K6</f>
        <v>0122</v>
      </c>
      <c r="D3" s="443">
        <f>'Cover Page'!K4</f>
        <v>2023</v>
      </c>
      <c r="E3" s="443" t="s">
        <v>2031</v>
      </c>
      <c r="F3" s="444" t="s">
        <v>2065</v>
      </c>
      <c r="G3" s="443" t="s">
        <v>121</v>
      </c>
      <c r="H3" s="454">
        <f>'Cover Page'!M38</f>
        <v>0</v>
      </c>
      <c r="I3" s="396"/>
      <c r="J3" s="632" t="str">
        <f>'Cover Page'!K4-1&amp;" Calendar Year Property Tax Levies - ALL entities levying property taxes"</f>
        <v>2022 Calendar Year Property Tax Levies - ALL entities levying property taxes</v>
      </c>
      <c r="K3" s="633"/>
      <c r="L3" s="633"/>
      <c r="M3" s="633"/>
      <c r="N3" s="633"/>
      <c r="O3" s="272"/>
      <c r="P3" s="291"/>
      <c r="Q3" s="630" t="str">
        <f>"Current Year "&amp;'Cover Page'!K4&amp;" Budget"</f>
        <v>Current Year 2023 Budget</v>
      </c>
      <c r="R3" s="631"/>
      <c r="S3" s="276"/>
      <c r="T3" s="275"/>
    </row>
    <row r="4" spans="1:20" ht="14.4">
      <c r="A4" s="443" t="str">
        <f t="shared" ca="1" si="0"/>
        <v>UFB-1 Tax Impact</v>
      </c>
      <c r="B4" s="443">
        <f>ROW()</f>
        <v>4</v>
      </c>
      <c r="C4" s="443" t="str">
        <f>'Cover Page'!K6</f>
        <v>0122</v>
      </c>
      <c r="D4" s="443">
        <f>'Cover Page'!K4</f>
        <v>2023</v>
      </c>
      <c r="E4" s="443" t="s">
        <v>2031</v>
      </c>
      <c r="F4" s="444" t="s">
        <v>2065</v>
      </c>
      <c r="G4" s="443" t="s">
        <v>121</v>
      </c>
      <c r="H4" s="454">
        <f>'Cover Page'!M38</f>
        <v>0</v>
      </c>
      <c r="I4"/>
      <c r="J4" s="7"/>
      <c r="L4" s="8" t="s">
        <v>1</v>
      </c>
      <c r="M4" s="8" t="s">
        <v>1</v>
      </c>
      <c r="N4" s="9" t="s">
        <v>2</v>
      </c>
      <c r="O4" s="473" t="s">
        <v>3</v>
      </c>
      <c r="P4" s="291"/>
      <c r="Q4" s="14" t="s">
        <v>7</v>
      </c>
      <c r="R4" s="14" t="s">
        <v>8</v>
      </c>
      <c r="S4" s="272" t="s">
        <v>5</v>
      </c>
    </row>
    <row r="5" spans="1:20" ht="14.4">
      <c r="A5" s="443" t="str">
        <f t="shared" ca="1" si="0"/>
        <v>UFB-1 Tax Impact</v>
      </c>
      <c r="B5" s="443">
        <f>ROW()</f>
        <v>5</v>
      </c>
      <c r="C5" s="443" t="str">
        <f>'Cover Page'!K6</f>
        <v>0122</v>
      </c>
      <c r="D5" s="443">
        <f>'Cover Page'!K4</f>
        <v>2023</v>
      </c>
      <c r="E5" s="443" t="s">
        <v>2031</v>
      </c>
      <c r="F5" s="444" t="s">
        <v>2065</v>
      </c>
      <c r="G5" s="443" t="s">
        <v>121</v>
      </c>
      <c r="H5" s="454">
        <f>'Cover Page'!M38</f>
        <v>0</v>
      </c>
      <c r="I5"/>
      <c r="J5" s="12"/>
      <c r="K5" s="13"/>
      <c r="L5" s="14" t="s">
        <v>4</v>
      </c>
      <c r="M5" s="15" t="s">
        <v>5</v>
      </c>
      <c r="N5" s="16" t="s">
        <v>6</v>
      </c>
      <c r="O5" s="474" t="s">
        <v>260</v>
      </c>
      <c r="P5" s="292"/>
      <c r="Q5" s="19"/>
      <c r="R5" s="19"/>
      <c r="S5" s="308"/>
      <c r="T5" s="295"/>
    </row>
    <row r="6" spans="1:20">
      <c r="A6" s="443" t="str">
        <f t="shared" ca="1" si="0"/>
        <v>UFB-1 Tax Impact</v>
      </c>
      <c r="B6" s="443">
        <f>ROW()</f>
        <v>6</v>
      </c>
      <c r="C6" s="443" t="str">
        <f>'Cover Page'!K6</f>
        <v>0122</v>
      </c>
      <c r="D6" s="443">
        <f>'Cover Page'!K4</f>
        <v>2023</v>
      </c>
      <c r="E6" s="443" t="s">
        <v>2031</v>
      </c>
      <c r="F6" s="444" t="s">
        <v>2065</v>
      </c>
      <c r="G6" s="443" t="s">
        <v>2066</v>
      </c>
      <c r="H6" s="454">
        <f>'Cover Page'!M38</f>
        <v>0</v>
      </c>
      <c r="I6" s="443" t="s">
        <v>2066</v>
      </c>
      <c r="J6" s="12"/>
      <c r="K6" s="20" t="s">
        <v>9</v>
      </c>
      <c r="L6" s="278">
        <v>1.1459999999999999</v>
      </c>
      <c r="M6" s="224">
        <v>24016127.100000001</v>
      </c>
      <c r="N6" s="21">
        <f>M6/M19</f>
        <v>0.44563751675164709</v>
      </c>
      <c r="O6" s="475">
        <f t="shared" ref="O6:O17" si="1">(+M$23/100)*L6</f>
        <v>3647.3971199999996</v>
      </c>
      <c r="P6" s="292"/>
      <c r="Q6" s="20" t="s">
        <v>9</v>
      </c>
      <c r="R6" s="535" t="s">
        <v>10</v>
      </c>
      <c r="S6" s="547">
        <v>26089447</v>
      </c>
      <c r="T6" s="295"/>
    </row>
    <row r="7" spans="1:20">
      <c r="A7" s="443" t="str">
        <f t="shared" ca="1" si="0"/>
        <v>UFB-1 Tax Impact</v>
      </c>
      <c r="B7" s="443">
        <f>ROW()</f>
        <v>7</v>
      </c>
      <c r="C7" s="443" t="str">
        <f>'Cover Page'!K6</f>
        <v>0122</v>
      </c>
      <c r="D7" s="443">
        <f>'Cover Page'!K4</f>
        <v>2023</v>
      </c>
      <c r="E7" s="443" t="s">
        <v>2031</v>
      </c>
      <c r="F7" s="444" t="s">
        <v>2065</v>
      </c>
      <c r="G7" s="443" t="s">
        <v>2067</v>
      </c>
      <c r="H7" s="454">
        <f>'Cover Page'!M38</f>
        <v>0</v>
      </c>
      <c r="I7" s="443" t="s">
        <v>2067</v>
      </c>
      <c r="J7" s="12"/>
      <c r="K7" s="464" t="s">
        <v>11</v>
      </c>
      <c r="L7" s="476"/>
      <c r="M7" s="477">
        <v>0</v>
      </c>
      <c r="N7" s="21">
        <f>M7/M19</f>
        <v>0</v>
      </c>
      <c r="O7" s="478">
        <f t="shared" si="1"/>
        <v>0</v>
      </c>
      <c r="P7" s="292"/>
      <c r="Q7" s="1" t="s">
        <v>11</v>
      </c>
      <c r="R7" s="535"/>
      <c r="S7" s="548">
        <v>0</v>
      </c>
      <c r="T7" s="296"/>
    </row>
    <row r="8" spans="1:20">
      <c r="A8" s="443" t="str">
        <f t="shared" ca="1" si="0"/>
        <v>UFB-1 Tax Impact</v>
      </c>
      <c r="B8" s="443">
        <f>ROW()</f>
        <v>8</v>
      </c>
      <c r="C8" s="443" t="str">
        <f>'Cover Page'!K6</f>
        <v>0122</v>
      </c>
      <c r="D8" s="443">
        <f>'Cover Page'!K4</f>
        <v>2023</v>
      </c>
      <c r="E8" s="443" t="s">
        <v>2031</v>
      </c>
      <c r="F8" s="444" t="s">
        <v>2065</v>
      </c>
      <c r="G8" s="443" t="s">
        <v>2068</v>
      </c>
      <c r="H8" s="454">
        <f>'Cover Page'!M38</f>
        <v>0</v>
      </c>
      <c r="I8" s="443" t="s">
        <v>2068</v>
      </c>
      <c r="J8" s="12"/>
      <c r="K8" s="464" t="s">
        <v>12</v>
      </c>
      <c r="L8" s="476"/>
      <c r="M8" s="477">
        <v>0</v>
      </c>
      <c r="N8" s="21">
        <f>M8/M19</f>
        <v>0</v>
      </c>
      <c r="O8" s="478">
        <f t="shared" si="1"/>
        <v>0</v>
      </c>
      <c r="P8" s="292"/>
      <c r="Q8" s="23" t="s">
        <v>12</v>
      </c>
      <c r="R8" s="535"/>
      <c r="S8" s="549">
        <v>0</v>
      </c>
      <c r="T8" s="296"/>
    </row>
    <row r="9" spans="1:20">
      <c r="A9" s="443" t="str">
        <f t="shared" ca="1" si="0"/>
        <v>UFB-1 Tax Impact</v>
      </c>
      <c r="B9" s="443">
        <f>ROW()</f>
        <v>9</v>
      </c>
      <c r="C9" s="443" t="str">
        <f>'Cover Page'!K6</f>
        <v>0122</v>
      </c>
      <c r="D9" s="443">
        <f>'Cover Page'!K4</f>
        <v>2023</v>
      </c>
      <c r="E9" s="443" t="s">
        <v>2031</v>
      </c>
      <c r="F9" s="444" t="s">
        <v>2065</v>
      </c>
      <c r="G9" s="443" t="s">
        <v>2069</v>
      </c>
      <c r="H9" s="454">
        <f>'Cover Page'!M38</f>
        <v>0</v>
      </c>
      <c r="I9" s="443" t="s">
        <v>2069</v>
      </c>
      <c r="J9" s="7"/>
      <c r="K9" s="464" t="s">
        <v>288</v>
      </c>
      <c r="L9" s="476"/>
      <c r="M9" s="477">
        <v>0</v>
      </c>
      <c r="N9" s="21">
        <f>M9/M19</f>
        <v>0</v>
      </c>
      <c r="O9" s="478">
        <f t="shared" si="1"/>
        <v>0</v>
      </c>
      <c r="P9" s="292"/>
      <c r="Q9" s="23" t="s">
        <v>13</v>
      </c>
      <c r="R9" s="535"/>
      <c r="S9" s="549">
        <v>0</v>
      </c>
      <c r="T9" s="295"/>
    </row>
    <row r="10" spans="1:20">
      <c r="A10" s="443" t="str">
        <f ca="1">MID(CELL("filename",A10),FIND("]",CELL("filename",A10))+1,256)</f>
        <v>UFB-1 Tax Impact</v>
      </c>
      <c r="B10" s="443">
        <f>ROW()</f>
        <v>10</v>
      </c>
      <c r="C10" s="443" t="str">
        <f>'Cover Page'!K6</f>
        <v>0122</v>
      </c>
      <c r="D10" s="443">
        <f>'Cover Page'!K4</f>
        <v>2023</v>
      </c>
      <c r="E10" s="443" t="s">
        <v>2031</v>
      </c>
      <c r="F10" s="444" t="s">
        <v>2065</v>
      </c>
      <c r="G10" s="443" t="s">
        <v>2070</v>
      </c>
      <c r="H10" s="454">
        <f>'Cover Page'!M38</f>
        <v>0</v>
      </c>
      <c r="I10" s="443" t="s">
        <v>2070</v>
      </c>
      <c r="J10" s="7"/>
      <c r="K10" s="438" t="s">
        <v>15</v>
      </c>
      <c r="L10" s="479"/>
      <c r="M10" s="480">
        <v>0</v>
      </c>
      <c r="N10" s="21">
        <f>M10/M19</f>
        <v>0</v>
      </c>
      <c r="O10" s="478">
        <f t="shared" si="1"/>
        <v>0</v>
      </c>
      <c r="P10" s="292"/>
      <c r="Q10" s="23" t="s">
        <v>15</v>
      </c>
      <c r="R10" s="535"/>
      <c r="S10" s="549">
        <v>0</v>
      </c>
      <c r="T10" s="295"/>
    </row>
    <row r="11" spans="1:20">
      <c r="A11" s="443" t="str">
        <f ca="1">MID(CELL("filename",A11),FIND("]",CELL("filename",A11))+1,256)</f>
        <v>UFB-1 Tax Impact</v>
      </c>
      <c r="B11" s="443">
        <f>ROW()</f>
        <v>11</v>
      </c>
      <c r="C11" s="443" t="str">
        <f>'Cover Page'!K6</f>
        <v>0122</v>
      </c>
      <c r="D11" s="443">
        <f>'Cover Page'!K4</f>
        <v>2023</v>
      </c>
      <c r="E11" s="443" t="s">
        <v>2031</v>
      </c>
      <c r="F11" s="444" t="s">
        <v>2065</v>
      </c>
      <c r="G11" s="443" t="s">
        <v>2071</v>
      </c>
      <c r="H11" s="454">
        <f>'Cover Page'!M38</f>
        <v>0</v>
      </c>
      <c r="I11" s="443" t="s">
        <v>2071</v>
      </c>
      <c r="J11" s="7"/>
      <c r="K11" s="438" t="s">
        <v>16</v>
      </c>
      <c r="L11" s="479">
        <v>0.06</v>
      </c>
      <c r="M11" s="480">
        <v>1256200</v>
      </c>
      <c r="N11" s="21">
        <f>M11/M19</f>
        <v>2.3309747080053511E-2</v>
      </c>
      <c r="O11" s="478">
        <f t="shared" si="1"/>
        <v>190.96319999999997</v>
      </c>
      <c r="P11" s="292"/>
      <c r="Q11" s="23" t="s">
        <v>16</v>
      </c>
      <c r="R11" s="535" t="s">
        <v>10</v>
      </c>
      <c r="S11" s="549">
        <v>1270687.5</v>
      </c>
      <c r="T11" s="295"/>
    </row>
    <row r="12" spans="1:20">
      <c r="A12" s="443" t="str">
        <f ca="1">MID(CELL("filename",A12),FIND("]",CELL("filename",A12))+1,256)</f>
        <v>UFB-1 Tax Impact</v>
      </c>
      <c r="B12" s="443">
        <f>ROW()</f>
        <v>12</v>
      </c>
      <c r="C12" s="443" t="str">
        <f>'Cover Page'!K6</f>
        <v>0122</v>
      </c>
      <c r="D12" s="443">
        <f>'Cover Page'!K4</f>
        <v>2023</v>
      </c>
      <c r="E12" s="443" t="s">
        <v>2031</v>
      </c>
      <c r="F12" s="444" t="s">
        <v>2065</v>
      </c>
      <c r="G12" s="443" t="s">
        <v>2072</v>
      </c>
      <c r="H12" s="454">
        <f>'Cover Page'!M38</f>
        <v>0</v>
      </c>
      <c r="I12" s="443" t="s">
        <v>2072</v>
      </c>
      <c r="J12" s="7"/>
      <c r="K12" s="464" t="s">
        <v>17</v>
      </c>
      <c r="L12" s="476">
        <v>0.79700000000000004</v>
      </c>
      <c r="M12" s="477">
        <v>16702599</v>
      </c>
      <c r="N12" s="21">
        <f>M12/M19</f>
        <v>0.3099294366100579</v>
      </c>
      <c r="O12" s="478">
        <f t="shared" si="1"/>
        <v>2536.6278400000001</v>
      </c>
      <c r="P12" s="292"/>
      <c r="Q12" s="23" t="s">
        <v>17</v>
      </c>
      <c r="R12" s="535" t="s">
        <v>14</v>
      </c>
      <c r="S12" s="549">
        <v>17000000</v>
      </c>
      <c r="T12" s="295"/>
    </row>
    <row r="13" spans="1:20">
      <c r="A13" s="443" t="str">
        <f ca="1">MID(CELL("filename",A13),FIND("]",CELL("filename",A13))+1,256)</f>
        <v>UFB-1 Tax Impact</v>
      </c>
      <c r="B13" s="443">
        <f>ROW()</f>
        <v>13</v>
      </c>
      <c r="C13" s="443" t="str">
        <f>'Cover Page'!K6</f>
        <v>0122</v>
      </c>
      <c r="D13" s="443">
        <f>'Cover Page'!K4</f>
        <v>2023</v>
      </c>
      <c r="E13" s="443" t="s">
        <v>2031</v>
      </c>
      <c r="F13" s="444" t="s">
        <v>2065</v>
      </c>
      <c r="G13" s="443" t="s">
        <v>2073</v>
      </c>
      <c r="H13" s="454">
        <f>'Cover Page'!M38</f>
        <v>0</v>
      </c>
      <c r="I13" s="443" t="s">
        <v>2073</v>
      </c>
      <c r="J13" s="7"/>
      <c r="K13" s="464" t="s">
        <v>18</v>
      </c>
      <c r="L13" s="476">
        <v>0.502</v>
      </c>
      <c r="M13" s="477">
        <v>10526480.779999999</v>
      </c>
      <c r="N13" s="21">
        <f>M13/M19</f>
        <v>0.19532686246206368</v>
      </c>
      <c r="O13" s="478">
        <f t="shared" si="1"/>
        <v>1597.7254399999999</v>
      </c>
      <c r="P13" s="292"/>
      <c r="Q13" s="23" t="s">
        <v>18</v>
      </c>
      <c r="R13" s="535" t="s">
        <v>14</v>
      </c>
      <c r="S13" s="549">
        <v>11000000</v>
      </c>
    </row>
    <row r="14" spans="1:20">
      <c r="A14" s="443" t="str">
        <f t="shared" ca="1" si="0"/>
        <v>UFB-1 Tax Impact</v>
      </c>
      <c r="B14" s="443">
        <f>ROW()</f>
        <v>14</v>
      </c>
      <c r="C14" s="443" t="str">
        <f>'Cover Page'!K6</f>
        <v>0122</v>
      </c>
      <c r="D14" s="443">
        <f>'Cover Page'!K4</f>
        <v>2023</v>
      </c>
      <c r="E14" s="443" t="s">
        <v>2031</v>
      </c>
      <c r="F14" s="444" t="s">
        <v>2065</v>
      </c>
      <c r="G14" s="443" t="s">
        <v>2074</v>
      </c>
      <c r="H14" s="454">
        <f>'Cover Page'!M38</f>
        <v>0</v>
      </c>
      <c r="I14" s="443" t="s">
        <v>2074</v>
      </c>
      <c r="J14" s="7"/>
      <c r="K14" s="464" t="s">
        <v>19</v>
      </c>
      <c r="L14" s="476">
        <v>3.5999999999999997E-2</v>
      </c>
      <c r="M14" s="477">
        <v>757741.18</v>
      </c>
      <c r="N14" s="21">
        <f>M14/M19</f>
        <v>1.4060464303408139E-2</v>
      </c>
      <c r="O14" s="478">
        <f t="shared" si="1"/>
        <v>114.57791999999998</v>
      </c>
      <c r="P14" s="292"/>
      <c r="Q14" s="23" t="s">
        <v>19</v>
      </c>
      <c r="R14" s="535" t="s">
        <v>14</v>
      </c>
      <c r="S14" s="549">
        <v>850000</v>
      </c>
    </row>
    <row r="15" spans="1:20">
      <c r="A15" s="443" t="str">
        <f t="shared" ca="1" si="0"/>
        <v>UFB-1 Tax Impact</v>
      </c>
      <c r="B15" s="443">
        <f>ROW()</f>
        <v>15</v>
      </c>
      <c r="C15" s="443" t="str">
        <f>'Cover Page'!K6</f>
        <v>0122</v>
      </c>
      <c r="D15" s="443">
        <f>'Cover Page'!K4</f>
        <v>2023</v>
      </c>
      <c r="E15" s="443" t="s">
        <v>2031</v>
      </c>
      <c r="F15" s="444" t="s">
        <v>2065</v>
      </c>
      <c r="G15" s="443" t="s">
        <v>2075</v>
      </c>
      <c r="H15" s="454">
        <f>'Cover Page'!M38</f>
        <v>0</v>
      </c>
      <c r="I15" s="443" t="s">
        <v>2075</v>
      </c>
      <c r="J15" s="7"/>
      <c r="K15" s="464" t="s">
        <v>20</v>
      </c>
      <c r="L15" s="476">
        <v>2.5000000000000001E-2</v>
      </c>
      <c r="M15" s="477">
        <v>517998.89</v>
      </c>
      <c r="N15" s="21">
        <f>M15/M19</f>
        <v>9.6118636472285156E-3</v>
      </c>
      <c r="O15" s="478">
        <f t="shared" si="1"/>
        <v>79.567999999999998</v>
      </c>
      <c r="P15" s="292"/>
      <c r="Q15" s="23" t="s">
        <v>20</v>
      </c>
      <c r="R15" s="535" t="s">
        <v>14</v>
      </c>
      <c r="S15" s="549">
        <v>600000</v>
      </c>
    </row>
    <row r="16" spans="1:20">
      <c r="A16" s="443" t="str">
        <f t="shared" ca="1" si="0"/>
        <v>UFB-1 Tax Impact</v>
      </c>
      <c r="B16" s="443">
        <f>ROW()</f>
        <v>16</v>
      </c>
      <c r="C16" s="443" t="str">
        <f>'Cover Page'!K6</f>
        <v>0122</v>
      </c>
      <c r="D16" s="443">
        <f>'Cover Page'!K4</f>
        <v>2023</v>
      </c>
      <c r="E16" s="443" t="s">
        <v>2031</v>
      </c>
      <c r="F16" s="444" t="s">
        <v>2065</v>
      </c>
      <c r="G16" s="443" t="s">
        <v>2076</v>
      </c>
      <c r="H16" s="454">
        <f>'Cover Page'!M38</f>
        <v>0</v>
      </c>
      <c r="I16" s="443" t="s">
        <v>2076</v>
      </c>
      <c r="J16" s="12"/>
      <c r="K16" s="464" t="s">
        <v>21</v>
      </c>
      <c r="L16" s="476">
        <v>6.0000000000000001E-3</v>
      </c>
      <c r="M16" s="477">
        <v>114471.67999999999</v>
      </c>
      <c r="N16" s="21">
        <f>M16/M19</f>
        <v>2.1241091455411715E-3</v>
      </c>
      <c r="O16" s="478">
        <f t="shared" si="1"/>
        <v>19.096319999999999</v>
      </c>
      <c r="P16" s="292"/>
      <c r="Q16" s="23" t="s">
        <v>21</v>
      </c>
      <c r="R16" s="535" t="s">
        <v>14</v>
      </c>
      <c r="S16" s="549">
        <v>150000</v>
      </c>
    </row>
    <row r="17" spans="1:23">
      <c r="A17" s="443" t="str">
        <f t="shared" ca="1" si="0"/>
        <v>UFB-1 Tax Impact</v>
      </c>
      <c r="B17" s="443">
        <f>ROW()</f>
        <v>17</v>
      </c>
      <c r="C17" s="443" t="str">
        <f>'Cover Page'!K6</f>
        <v>0122</v>
      </c>
      <c r="D17" s="443">
        <f>'Cover Page'!K4</f>
        <v>2023</v>
      </c>
      <c r="E17" s="443" t="s">
        <v>2031</v>
      </c>
      <c r="F17" s="444" t="s">
        <v>2065</v>
      </c>
      <c r="G17" s="443" t="s">
        <v>2077</v>
      </c>
      <c r="H17" s="454">
        <f>'Cover Page'!M38</f>
        <v>0</v>
      </c>
      <c r="I17" s="443" t="s">
        <v>2077</v>
      </c>
      <c r="J17" s="24"/>
      <c r="K17" s="464" t="s">
        <v>22</v>
      </c>
      <c r="L17" s="476"/>
      <c r="M17" s="477">
        <v>0</v>
      </c>
      <c r="N17" s="21">
        <f>M17/M19</f>
        <v>0</v>
      </c>
      <c r="O17" s="478">
        <f t="shared" si="1"/>
        <v>0</v>
      </c>
      <c r="P17" s="292"/>
      <c r="Q17" s="23" t="s">
        <v>22</v>
      </c>
      <c r="R17" s="535"/>
      <c r="S17" s="549">
        <v>0</v>
      </c>
      <c r="T17" s="25"/>
    </row>
    <row r="18" spans="1:23">
      <c r="A18" s="443" t="str">
        <f t="shared" ca="1" si="0"/>
        <v>UFB-1 Tax Impact</v>
      </c>
      <c r="B18" s="443">
        <f>ROW()</f>
        <v>18</v>
      </c>
      <c r="C18" s="443" t="str">
        <f>'Cover Page'!K6</f>
        <v>0122</v>
      </c>
      <c r="D18" s="443">
        <f>'Cover Page'!K4</f>
        <v>2023</v>
      </c>
      <c r="E18" s="443" t="s">
        <v>2031</v>
      </c>
      <c r="F18" s="444" t="s">
        <v>2065</v>
      </c>
      <c r="G18" s="443" t="s">
        <v>121</v>
      </c>
      <c r="H18" s="454">
        <f>'Cover Page'!M38</f>
        <v>0</v>
      </c>
      <c r="I18" s="443" t="s">
        <v>121</v>
      </c>
      <c r="J18" s="12"/>
      <c r="K18" s="13"/>
      <c r="L18" s="13"/>
      <c r="M18" s="13"/>
      <c r="N18" s="25"/>
      <c r="O18" s="99"/>
      <c r="P18" s="292"/>
      <c r="Q18" s="13"/>
      <c r="R18" s="13"/>
      <c r="S18" s="301"/>
      <c r="T18" s="25"/>
    </row>
    <row r="19" spans="1:23" ht="13.8" thickBot="1">
      <c r="A19" s="443" t="str">
        <f t="shared" ca="1" si="0"/>
        <v>UFB-1 Tax Impact</v>
      </c>
      <c r="B19" s="443">
        <f>ROW()</f>
        <v>19</v>
      </c>
      <c r="C19" s="443" t="str">
        <f>'Cover Page'!K6</f>
        <v>0122</v>
      </c>
      <c r="D19" s="443">
        <f>'Cover Page'!K4</f>
        <v>2023</v>
      </c>
      <c r="E19" s="443" t="s">
        <v>2031</v>
      </c>
      <c r="F19" s="444" t="s">
        <v>2065</v>
      </c>
      <c r="G19" s="443" t="s">
        <v>2078</v>
      </c>
      <c r="H19" s="454">
        <f>'Cover Page'!M38</f>
        <v>0</v>
      </c>
      <c r="I19" s="443" t="s">
        <v>2078</v>
      </c>
      <c r="J19" s="24"/>
      <c r="K19" s="26" t="str">
        <f>"Total (Calendar Year "&amp;'Cover Page'!K4-1&amp;" Budget)"</f>
        <v>Total (Calendar Year 2022 Budget)</v>
      </c>
      <c r="L19" s="426">
        <f>SUM(L6:L17)</f>
        <v>2.5719999999999996</v>
      </c>
      <c r="M19" s="222">
        <f>SUM(M6:M17)</f>
        <v>53891618.630000003</v>
      </c>
      <c r="N19" s="27">
        <f>SUM(N6:N17)</f>
        <v>1</v>
      </c>
      <c r="O19" s="302">
        <f>SUM(O6:O17)</f>
        <v>8185.9558399999996</v>
      </c>
      <c r="P19" s="292"/>
      <c r="Q19" s="26" t="s">
        <v>23</v>
      </c>
      <c r="R19" s="26"/>
      <c r="S19" s="302">
        <f>SUM(S6:S17)</f>
        <v>56960134.5</v>
      </c>
      <c r="T19" s="25"/>
    </row>
    <row r="20" spans="1:23" ht="15.6" thickTop="1">
      <c r="A20" s="443" t="str">
        <f t="shared" ca="1" si="0"/>
        <v>UFB-1 Tax Impact</v>
      </c>
      <c r="B20" s="443">
        <f>ROW()</f>
        <v>20</v>
      </c>
      <c r="C20" s="443" t="str">
        <f>'Cover Page'!K6</f>
        <v>0122</v>
      </c>
      <c r="D20" s="443">
        <f>'Cover Page'!K4</f>
        <v>2023</v>
      </c>
      <c r="E20" s="443" t="s">
        <v>2031</v>
      </c>
      <c r="F20" s="444" t="s">
        <v>2065</v>
      </c>
      <c r="G20" s="443" t="s">
        <v>121</v>
      </c>
      <c r="H20" s="454">
        <f>'Cover Page'!M38</f>
        <v>0</v>
      </c>
      <c r="I20" s="403"/>
      <c r="J20" s="12"/>
      <c r="O20" s="11"/>
      <c r="P20" s="292"/>
      <c r="Q20" s="13"/>
      <c r="R20" s="13"/>
      <c r="S20" s="99"/>
      <c r="T20" s="295"/>
    </row>
    <row r="21" spans="1:23" ht="13.8" thickBot="1">
      <c r="A21" s="443" t="str">
        <f t="shared" ca="1" si="0"/>
        <v>UFB-1 Tax Impact</v>
      </c>
      <c r="B21" s="443">
        <f>ROW()</f>
        <v>21</v>
      </c>
      <c r="C21" s="443" t="str">
        <f>'Cover Page'!K6</f>
        <v>0122</v>
      </c>
      <c r="D21" s="443">
        <f>'Cover Page'!K4</f>
        <v>2023</v>
      </c>
      <c r="E21" s="443" t="s">
        <v>2031</v>
      </c>
      <c r="F21" s="444" t="s">
        <v>2065</v>
      </c>
      <c r="G21" s="443" t="s">
        <v>2079</v>
      </c>
      <c r="H21" s="454">
        <f>'Cover Page'!M38</f>
        <v>0</v>
      </c>
      <c r="I21" s="493" t="s">
        <v>2225</v>
      </c>
      <c r="J21" s="7"/>
      <c r="K21" s="1" t="s">
        <v>292</v>
      </c>
      <c r="L21" s="505" t="str">
        <f>"October 1, "&amp;'Cover Page'!K4-1&amp;" "</f>
        <v xml:space="preserve">October 1, 2022 </v>
      </c>
      <c r="M21" s="223">
        <v>2133379900</v>
      </c>
      <c r="N21" s="10"/>
      <c r="O21" s="467"/>
      <c r="P21" s="292"/>
      <c r="Q21" s="1" t="s">
        <v>24</v>
      </c>
      <c r="S21" s="374">
        <v>8529803.5800000001</v>
      </c>
    </row>
    <row r="22" spans="1:23" ht="13.8" thickTop="1">
      <c r="A22" s="443" t="str">
        <f t="shared" ca="1" si="0"/>
        <v>UFB-1 Tax Impact</v>
      </c>
      <c r="B22" s="443">
        <f>ROW()</f>
        <v>22</v>
      </c>
      <c r="C22" s="443" t="str">
        <f>'Cover Page'!K6</f>
        <v>0122</v>
      </c>
      <c r="D22" s="443">
        <f>'Cover Page'!K4</f>
        <v>2023</v>
      </c>
      <c r="E22" s="443" t="s">
        <v>2031</v>
      </c>
      <c r="F22" s="444" t="s">
        <v>2065</v>
      </c>
      <c r="H22" s="454">
        <f>'Cover Page'!M38</f>
        <v>0</v>
      </c>
      <c r="I22" s="443" t="s">
        <v>2094</v>
      </c>
      <c r="J22" s="7"/>
      <c r="K22" s="545" t="s">
        <v>2281</v>
      </c>
      <c r="N22" s="10"/>
      <c r="O22" s="467"/>
      <c r="P22" s="292"/>
      <c r="Q22" s="1" t="s">
        <v>25</v>
      </c>
      <c r="S22" s="375">
        <v>33611532.700000003</v>
      </c>
    </row>
    <row r="23" spans="1:23" ht="13.8" thickBot="1">
      <c r="A23" s="443" t="str">
        <f t="shared" ca="1" si="0"/>
        <v>UFB-1 Tax Impact</v>
      </c>
      <c r="B23" s="443">
        <f>ROW()</f>
        <v>23</v>
      </c>
      <c r="C23" s="443" t="str">
        <f>'Cover Page'!K6</f>
        <v>0122</v>
      </c>
      <c r="D23" s="443">
        <f>'Cover Page'!K4</f>
        <v>2023</v>
      </c>
      <c r="E23" s="443" t="s">
        <v>2031</v>
      </c>
      <c r="F23" s="444" t="s">
        <v>2065</v>
      </c>
      <c r="G23" s="443" t="s">
        <v>2080</v>
      </c>
      <c r="H23" s="454">
        <f>'Cover Page'!M38</f>
        <v>0</v>
      </c>
      <c r="I23" s="493" t="s">
        <v>2224</v>
      </c>
      <c r="J23" s="12"/>
      <c r="K23" s="1" t="s">
        <v>2277</v>
      </c>
      <c r="M23" s="223">
        <v>318272</v>
      </c>
      <c r="O23" s="11"/>
      <c r="P23" s="293"/>
      <c r="Q23" s="29" t="s">
        <v>26</v>
      </c>
      <c r="R23" s="29"/>
      <c r="S23" s="303">
        <f>SUM(S8:S17)</f>
        <v>30870687.5</v>
      </c>
      <c r="T23" s="295"/>
    </row>
    <row r="24" spans="1:23" ht="13.8" thickTop="1">
      <c r="A24" s="443" t="str">
        <f t="shared" ca="1" si="0"/>
        <v>UFB-1 Tax Impact</v>
      </c>
      <c r="B24" s="443">
        <f>ROW()</f>
        <v>24</v>
      </c>
      <c r="C24" s="443" t="str">
        <f>'Cover Page'!K6</f>
        <v>0122</v>
      </c>
      <c r="D24" s="443">
        <f>'Cover Page'!K4</f>
        <v>2023</v>
      </c>
      <c r="E24" s="443" t="s">
        <v>2031</v>
      </c>
      <c r="F24" s="444" t="s">
        <v>2065</v>
      </c>
      <c r="G24" s="443"/>
      <c r="H24" s="454">
        <f>'Cover Page'!M38</f>
        <v>0</v>
      </c>
      <c r="I24" s="443" t="s">
        <v>2095</v>
      </c>
      <c r="J24" s="12"/>
      <c r="N24" s="30"/>
      <c r="O24" s="481"/>
      <c r="P24" s="293"/>
      <c r="Q24" s="3" t="s">
        <v>27</v>
      </c>
      <c r="R24" s="3"/>
      <c r="S24" s="304">
        <f>+S23+S22-S21</f>
        <v>55952416.620000005</v>
      </c>
    </row>
    <row r="25" spans="1:23">
      <c r="A25" s="443" t="str">
        <f t="shared" ca="1" si="0"/>
        <v>UFB-1 Tax Impact</v>
      </c>
      <c r="B25" s="443">
        <f>ROW()</f>
        <v>25</v>
      </c>
      <c r="C25" s="443" t="str">
        <f>'Cover Page'!K6</f>
        <v>0122</v>
      </c>
      <c r="D25" s="443">
        <f>'Cover Page'!K4</f>
        <v>2023</v>
      </c>
      <c r="E25" s="443" t="s">
        <v>2031</v>
      </c>
      <c r="F25" s="444" t="s">
        <v>2065</v>
      </c>
      <c r="G25" s="443"/>
      <c r="H25" s="454">
        <f>'Cover Page'!M38</f>
        <v>0</v>
      </c>
      <c r="I25" s="443" t="s">
        <v>2096</v>
      </c>
      <c r="J25" s="7"/>
      <c r="L25" s="1" t="s">
        <v>265</v>
      </c>
      <c r="O25" s="11"/>
      <c r="P25" s="293"/>
      <c r="Q25" s="29" t="s">
        <v>28</v>
      </c>
      <c r="R25" s="29"/>
      <c r="S25" s="303">
        <f>(+S24/S28)-S24</f>
        <v>2331350.6925000027</v>
      </c>
    </row>
    <row r="26" spans="1:23" ht="13.8" thickBot="1">
      <c r="A26" s="443" t="str">
        <f t="shared" ca="1" si="0"/>
        <v>UFB-1 Tax Impact</v>
      </c>
      <c r="B26" s="443">
        <f>ROW()</f>
        <v>26</v>
      </c>
      <c r="C26" s="443" t="str">
        <f>'Cover Page'!K6</f>
        <v>0122</v>
      </c>
      <c r="D26" s="443">
        <f>'Cover Page'!K4</f>
        <v>2023</v>
      </c>
      <c r="E26" s="443" t="s">
        <v>2031</v>
      </c>
      <c r="F26" s="444" t="s">
        <v>2065</v>
      </c>
      <c r="G26" s="443"/>
      <c r="H26" s="454">
        <f>'Cover Page'!M38</f>
        <v>0</v>
      </c>
      <c r="I26" s="443" t="s">
        <v>2097</v>
      </c>
      <c r="J26" s="7"/>
      <c r="O26" s="11"/>
      <c r="P26" s="293"/>
      <c r="Q26" s="31" t="s">
        <v>32</v>
      </c>
      <c r="R26" s="31"/>
      <c r="S26" s="305">
        <f>+S25+S24</f>
        <v>58283767.312500007</v>
      </c>
    </row>
    <row r="27" spans="1:23" ht="15.75" customHeight="1" thickTop="1">
      <c r="A27" s="443" t="str">
        <f t="shared" ca="1" si="0"/>
        <v>UFB-1 Tax Impact</v>
      </c>
      <c r="B27" s="443">
        <f>ROW()</f>
        <v>27</v>
      </c>
      <c r="C27" s="443" t="str">
        <f>'Cover Page'!K6</f>
        <v>0122</v>
      </c>
      <c r="D27" s="443">
        <f>'Cover Page'!K4</f>
        <v>2023</v>
      </c>
      <c r="E27" s="443" t="s">
        <v>2031</v>
      </c>
      <c r="F27" s="444" t="s">
        <v>2065</v>
      </c>
      <c r="G27" s="443" t="s">
        <v>121</v>
      </c>
      <c r="H27" s="454">
        <f>'Cover Page'!M38</f>
        <v>0</v>
      </c>
      <c r="I27" s="194" t="s">
        <v>274</v>
      </c>
      <c r="J27" s="492"/>
      <c r="K27" s="194"/>
      <c r="L27" s="15"/>
      <c r="M27" s="15" t="s">
        <v>267</v>
      </c>
      <c r="N27" s="15"/>
      <c r="O27" s="272"/>
      <c r="P27" s="293"/>
      <c r="S27" s="99"/>
    </row>
    <row r="28" spans="1:23" ht="13.2" customHeight="1" thickBot="1">
      <c r="A28" s="443" t="str">
        <f t="shared" ca="1" si="0"/>
        <v>UFB-1 Tax Impact</v>
      </c>
      <c r="B28" s="443">
        <f>ROW()</f>
        <v>28</v>
      </c>
      <c r="C28" s="443" t="str">
        <f>'Cover Page'!K6</f>
        <v>0122</v>
      </c>
      <c r="D28" s="443">
        <f>'Cover Page'!K4</f>
        <v>2023</v>
      </c>
      <c r="E28" s="443" t="s">
        <v>2031</v>
      </c>
      <c r="F28" s="444" t="s">
        <v>2065</v>
      </c>
      <c r="H28" s="454">
        <f>'Cover Page'!M38</f>
        <v>0</v>
      </c>
      <c r="I28" s="443" t="s">
        <v>2098</v>
      </c>
      <c r="J28" s="7"/>
      <c r="L28" s="482" t="s">
        <v>29</v>
      </c>
      <c r="M28" s="482" t="s">
        <v>30</v>
      </c>
      <c r="N28" s="482" t="s">
        <v>31</v>
      </c>
      <c r="O28" s="272"/>
      <c r="P28" s="293"/>
      <c r="Q28" s="1" t="s">
        <v>33</v>
      </c>
      <c r="S28" s="306">
        <v>0.96</v>
      </c>
    </row>
    <row r="29" spans="1:23" ht="13.2" customHeight="1" thickTop="1">
      <c r="A29" s="443" t="str">
        <f t="shared" ca="1" si="0"/>
        <v>UFB-1 Tax Impact</v>
      </c>
      <c r="B29" s="443">
        <f>ROW()</f>
        <v>29</v>
      </c>
      <c r="C29" s="443" t="str">
        <f>'Cover Page'!K6</f>
        <v>0122</v>
      </c>
      <c r="D29" s="443">
        <f>'Cover Page'!K4</f>
        <v>2023</v>
      </c>
      <c r="E29" s="443" t="s">
        <v>2031</v>
      </c>
      <c r="F29" s="444" t="s">
        <v>2065</v>
      </c>
      <c r="G29" s="443" t="s">
        <v>2081</v>
      </c>
      <c r="H29" s="454">
        <f>'Cover Page'!M38</f>
        <v>0</v>
      </c>
      <c r="I29" s="403"/>
      <c r="J29" s="7"/>
      <c r="L29" s="483">
        <f>L6</f>
        <v>1.1459999999999999</v>
      </c>
      <c r="M29" s="484">
        <v>1.2230000000000001</v>
      </c>
      <c r="N29" s="485">
        <f>(M29-L29)/L29</f>
        <v>6.7190226876090914E-2</v>
      </c>
      <c r="O29" s="11"/>
      <c r="P29" s="293"/>
      <c r="S29" s="11"/>
    </row>
    <row r="30" spans="1:23">
      <c r="A30" s="443" t="str">
        <f t="shared" ca="1" si="0"/>
        <v>UFB-1 Tax Impact</v>
      </c>
      <c r="B30" s="443">
        <f>ROW()</f>
        <v>30</v>
      </c>
      <c r="C30" s="443" t="str">
        <f>'Cover Page'!K6</f>
        <v>0122</v>
      </c>
      <c r="D30" s="443">
        <f>'Cover Page'!K4</f>
        <v>2023</v>
      </c>
      <c r="E30" s="443" t="s">
        <v>2031</v>
      </c>
      <c r="F30" s="444" t="s">
        <v>2065</v>
      </c>
      <c r="H30" s="454">
        <f>'Cover Page'!M38</f>
        <v>0</v>
      </c>
      <c r="I30" s="443" t="s">
        <v>2089</v>
      </c>
      <c r="J30" s="12"/>
      <c r="O30" s="99"/>
      <c r="P30" s="293"/>
      <c r="Q30" s="1" t="s">
        <v>34</v>
      </c>
      <c r="S30" s="11"/>
      <c r="V30" s="194" t="s">
        <v>275</v>
      </c>
    </row>
    <row r="31" spans="1:23" ht="16.2" customHeight="1" thickBot="1">
      <c r="A31" s="443" t="str">
        <f t="shared" ca="1" si="0"/>
        <v>UFB-1 Tax Impact</v>
      </c>
      <c r="B31" s="443">
        <f>ROW()</f>
        <v>31</v>
      </c>
      <c r="C31" s="443" t="str">
        <f>'Cover Page'!K6</f>
        <v>0122</v>
      </c>
      <c r="D31" s="443">
        <f>'Cover Page'!K4</f>
        <v>2023</v>
      </c>
      <c r="E31" s="443" t="s">
        <v>2031</v>
      </c>
      <c r="F31" s="444" t="s">
        <v>2065</v>
      </c>
      <c r="H31" s="454">
        <f>'Cover Page'!M38</f>
        <v>0</v>
      </c>
      <c r="I31" s="443" t="s">
        <v>2088</v>
      </c>
      <c r="J31" s="289" t="s">
        <v>263</v>
      </c>
      <c r="K31" s="15"/>
      <c r="L31" s="15"/>
      <c r="M31" s="15" t="s">
        <v>264</v>
      </c>
      <c r="N31" s="15"/>
      <c r="O31" s="272"/>
      <c r="P31" s="293"/>
      <c r="Q31" s="1" t="s">
        <v>35</v>
      </c>
      <c r="R31" s="627"/>
      <c r="S31" s="628"/>
      <c r="V31" s="194" t="s">
        <v>276</v>
      </c>
      <c r="W31" s="1" t="s">
        <v>10</v>
      </c>
    </row>
    <row r="32" spans="1:23" ht="15.6" thickTop="1">
      <c r="A32" s="443" t="str">
        <f t="shared" ca="1" si="0"/>
        <v>UFB-1 Tax Impact</v>
      </c>
      <c r="B32" s="443">
        <f>ROW()</f>
        <v>32</v>
      </c>
      <c r="C32" s="443" t="str">
        <f>'Cover Page'!K6</f>
        <v>0122</v>
      </c>
      <c r="D32" s="443">
        <f>'Cover Page'!K4</f>
        <v>2023</v>
      </c>
      <c r="E32" s="443" t="s">
        <v>2031</v>
      </c>
      <c r="F32" s="444" t="s">
        <v>2065</v>
      </c>
      <c r="G32" s="443" t="s">
        <v>121</v>
      </c>
      <c r="H32" s="454">
        <f>'Cover Page'!M38</f>
        <v>0</v>
      </c>
      <c r="I32" s="403"/>
      <c r="J32" s="7"/>
      <c r="L32" s="486" t="s">
        <v>29</v>
      </c>
      <c r="M32" s="486" t="s">
        <v>30</v>
      </c>
      <c r="N32" s="486" t="s">
        <v>31</v>
      </c>
      <c r="O32" s="486" t="s">
        <v>38</v>
      </c>
      <c r="P32" s="293"/>
      <c r="S32" s="297"/>
      <c r="W32" s="1" t="s">
        <v>14</v>
      </c>
    </row>
    <row r="33" spans="1:20">
      <c r="A33" s="453" t="str">
        <f ca="1">MID(CELL("filename",A22),FIND("]",CELL("filename",A22))+1,256)</f>
        <v>UFB-1 Tax Impact</v>
      </c>
      <c r="B33" s="452">
        <f>ROW()</f>
        <v>33</v>
      </c>
      <c r="C33" s="443" t="str">
        <f>'Cover Page'!K6</f>
        <v>0122</v>
      </c>
      <c r="D33" s="443">
        <f>'Cover Page'!K4</f>
        <v>2023</v>
      </c>
      <c r="E33" s="443" t="s">
        <v>2031</v>
      </c>
      <c r="F33" s="444" t="s">
        <v>2065</v>
      </c>
      <c r="G33" s="443" t="s">
        <v>2082</v>
      </c>
      <c r="H33" s="454">
        <f>'Cover Page'!M38</f>
        <v>0</v>
      </c>
      <c r="I33" s="451" t="s">
        <v>121</v>
      </c>
      <c r="J33" s="12"/>
      <c r="L33" s="487">
        <f>M6</f>
        <v>24016127.100000001</v>
      </c>
      <c r="M33" s="487">
        <f>S6</f>
        <v>26089447</v>
      </c>
      <c r="N33" s="491">
        <f>(M33-L33)/L33</f>
        <v>8.6330318430068539E-2</v>
      </c>
      <c r="O33" s="488">
        <f>M33-L33</f>
        <v>2073319.8999999985</v>
      </c>
      <c r="P33" s="293"/>
      <c r="Q33" s="15" t="s">
        <v>37</v>
      </c>
      <c r="S33" s="11"/>
    </row>
    <row r="34" spans="1:20">
      <c r="A34" s="453" t="str">
        <f ca="1">MID(CELL("filename",A22),FIND("]",CELL("filename",A22))+1,256)</f>
        <v>UFB-1 Tax Impact</v>
      </c>
      <c r="B34" s="452">
        <f>ROW()</f>
        <v>34</v>
      </c>
      <c r="C34" s="443" t="str">
        <f>'Cover Page'!K6</f>
        <v>0122</v>
      </c>
      <c r="D34" s="443">
        <f>'Cover Page'!K4</f>
        <v>2023</v>
      </c>
      <c r="E34" s="443" t="s">
        <v>2031</v>
      </c>
      <c r="F34" s="444" t="s">
        <v>2065</v>
      </c>
      <c r="H34" s="454">
        <f>'Cover Page'!M38</f>
        <v>0</v>
      </c>
      <c r="I34" s="443" t="s">
        <v>2087</v>
      </c>
      <c r="J34" s="12"/>
      <c r="O34" s="489"/>
      <c r="P34" s="293"/>
      <c r="Q34" s="1" t="str">
        <f>"Total Tax Revenue, Collections CY "&amp;'Cover Page'!K4-1</f>
        <v>Total Tax Revenue, Collections CY 2022</v>
      </c>
      <c r="S34" s="298">
        <v>52961059.359999999</v>
      </c>
    </row>
    <row r="35" spans="1:20">
      <c r="A35" s="453" t="str">
        <f t="shared" ref="A35:A39" ca="1" si="2">MID(CELL("filename",A23),FIND("]",CELL("filename",A23))+1,256)</f>
        <v>UFB-1 Tax Impact</v>
      </c>
      <c r="B35" s="452">
        <f>ROW()</f>
        <v>35</v>
      </c>
      <c r="C35" s="443" t="str">
        <f>'Cover Page'!K6</f>
        <v>0122</v>
      </c>
      <c r="D35" s="443">
        <f>'Cover Page'!K4</f>
        <v>2023</v>
      </c>
      <c r="E35" s="443" t="s">
        <v>2031</v>
      </c>
      <c r="F35" s="444" t="s">
        <v>2065</v>
      </c>
      <c r="H35" s="454">
        <f>'Cover Page'!M38</f>
        <v>0</v>
      </c>
      <c r="I35" s="443" t="s">
        <v>2086</v>
      </c>
      <c r="J35" s="271" t="s">
        <v>36</v>
      </c>
      <c r="K35" s="15"/>
      <c r="L35" s="15"/>
      <c r="M35" s="15"/>
      <c r="N35" s="15"/>
      <c r="O35" s="272"/>
      <c r="P35" s="293"/>
      <c r="Q35" s="1" t="str">
        <f>"Total Tax Levy, CY "&amp;'Cover Page'!K4-1</f>
        <v>Total Tax Levy, CY 2022</v>
      </c>
      <c r="S35" s="500">
        <v>54084568.770000003</v>
      </c>
    </row>
    <row r="36" spans="1:20" ht="13.8" thickBot="1">
      <c r="A36" s="453" t="str">
        <f t="shared" ca="1" si="2"/>
        <v>UFB-1 Tax Impact</v>
      </c>
      <c r="B36" s="452">
        <f>ROW()</f>
        <v>36</v>
      </c>
      <c r="C36" s="443" t="str">
        <f>'Cover Page'!K6</f>
        <v>0122</v>
      </c>
      <c r="D36" s="443">
        <f>'Cover Page'!K4</f>
        <v>2023</v>
      </c>
      <c r="E36" s="443" t="s">
        <v>2031</v>
      </c>
      <c r="F36" s="444" t="s">
        <v>2065</v>
      </c>
      <c r="H36" s="454">
        <f>'Cover Page'!M38</f>
        <v>0</v>
      </c>
      <c r="I36" s="1" t="s">
        <v>2085</v>
      </c>
      <c r="J36" s="12"/>
      <c r="L36" s="486" t="s">
        <v>29</v>
      </c>
      <c r="M36" s="486" t="s">
        <v>30</v>
      </c>
      <c r="N36" s="486" t="s">
        <v>31</v>
      </c>
      <c r="O36" s="486" t="s">
        <v>38</v>
      </c>
      <c r="P36" s="293"/>
      <c r="Q36" s="1" t="str">
        <f>"% of Taxes Collected, CY "&amp;'Cover Page'!K4-1</f>
        <v>% of Taxes Collected, CY 2022</v>
      </c>
      <c r="S36" s="299">
        <f>IF(S35&gt;1,+S34/S35,0)</f>
        <v>0.97922680284689267</v>
      </c>
    </row>
    <row r="37" spans="1:20" ht="15.6" thickTop="1">
      <c r="A37" s="453" t="str">
        <f t="shared" ca="1" si="2"/>
        <v>UFB-1 Tax Impact</v>
      </c>
      <c r="B37" s="452">
        <f>ROW()</f>
        <v>37</v>
      </c>
      <c r="C37" s="443" t="str">
        <f>'Cover Page'!K6</f>
        <v>0122</v>
      </c>
      <c r="D37" s="443">
        <f>'Cover Page'!K4</f>
        <v>2023</v>
      </c>
      <c r="E37" s="443" t="s">
        <v>2031</v>
      </c>
      <c r="F37" s="444" t="s">
        <v>2065</v>
      </c>
      <c r="G37" s="443" t="s">
        <v>2083</v>
      </c>
      <c r="H37" s="454">
        <f>'Cover Page'!M38</f>
        <v>0</v>
      </c>
      <c r="I37" s="396"/>
      <c r="J37" s="12"/>
      <c r="L37" s="490">
        <f>O6</f>
        <v>3647.3971199999996</v>
      </c>
      <c r="M37" s="490">
        <f>(+M$23/100)*M29</f>
        <v>3892.4665599999998</v>
      </c>
      <c r="N37" s="491">
        <f>(M37-L37)/L37</f>
        <v>6.7190226876090817E-2</v>
      </c>
      <c r="O37" s="488">
        <f>M37-L37</f>
        <v>245.06944000000021</v>
      </c>
      <c r="P37" s="293"/>
      <c r="S37" s="11"/>
    </row>
    <row r="38" spans="1:20" ht="13.8" thickBot="1">
      <c r="A38" s="453" t="str">
        <f t="shared" ca="1" si="2"/>
        <v>UFB-1 Tax Impact</v>
      </c>
      <c r="B38" s="452">
        <f>ROW()</f>
        <v>38</v>
      </c>
      <c r="C38" s="443" t="str">
        <f>'Cover Page'!K6</f>
        <v>0122</v>
      </c>
      <c r="D38" s="443">
        <f>'Cover Page'!K4</f>
        <v>2023</v>
      </c>
      <c r="E38" s="443" t="s">
        <v>2031</v>
      </c>
      <c r="F38" s="444" t="s">
        <v>2065</v>
      </c>
      <c r="H38" s="454">
        <f>'Cover Page'!M38</f>
        <v>0</v>
      </c>
      <c r="I38" s="443" t="s">
        <v>2084</v>
      </c>
      <c r="J38" s="7"/>
      <c r="O38" s="11"/>
      <c r="P38" s="293"/>
      <c r="Q38" s="13" t="str">
        <f>"Delinquent Taxes - December 31, "&amp;'Cover Page'!K4-1</f>
        <v>Delinquent Taxes - December 31, 2022</v>
      </c>
      <c r="S38" s="300">
        <v>1097716.07</v>
      </c>
    </row>
    <row r="39" spans="1:20" ht="15.6" thickTop="1">
      <c r="A39" s="453" t="str">
        <f t="shared" ca="1" si="2"/>
        <v>UFB-1 Tax Impact</v>
      </c>
      <c r="B39" s="452">
        <f>ROW()</f>
        <v>39</v>
      </c>
      <c r="C39" s="443" t="str">
        <f>'Cover Page'!K6</f>
        <v>0122</v>
      </c>
      <c r="D39" s="443">
        <f>'Cover Page'!K4</f>
        <v>2023</v>
      </c>
      <c r="E39" s="443" t="s">
        <v>2031</v>
      </c>
      <c r="F39" s="444" t="s">
        <v>2065</v>
      </c>
      <c r="G39" s="443" t="s">
        <v>121</v>
      </c>
      <c r="H39" s="454">
        <f>'Cover Page'!M38</f>
        <v>0</v>
      </c>
      <c r="I39" s="396"/>
      <c r="J39" s="32"/>
      <c r="K39" s="29"/>
      <c r="L39" s="29"/>
      <c r="M39" s="29"/>
      <c r="N39" s="29"/>
      <c r="O39" s="429" t="s">
        <v>283</v>
      </c>
      <c r="P39" s="294"/>
      <c r="Q39" s="29"/>
      <c r="R39" s="29"/>
      <c r="S39" s="34"/>
    </row>
    <row r="40" spans="1:20" ht="12.75" customHeight="1">
      <c r="A40" s="443"/>
      <c r="B40" s="443"/>
      <c r="C40" s="443"/>
      <c r="D40" s="443"/>
      <c r="E40" s="443"/>
      <c r="F40" s="443"/>
      <c r="G40" s="443"/>
      <c r="H40" s="445"/>
      <c r="I40" s="396"/>
    </row>
    <row r="41" spans="1:20" ht="15">
      <c r="A41" s="443"/>
      <c r="B41" s="443"/>
      <c r="C41" s="443"/>
      <c r="D41" s="443"/>
      <c r="E41" s="443"/>
      <c r="F41" s="443"/>
      <c r="G41" s="443"/>
      <c r="H41" s="445"/>
      <c r="I41" s="396"/>
      <c r="J41" s="273"/>
      <c r="K41" s="273"/>
      <c r="L41" s="273"/>
      <c r="M41" s="273"/>
      <c r="N41" s="273"/>
      <c r="O41" s="273"/>
      <c r="P41" s="273"/>
      <c r="Q41" s="273"/>
      <c r="R41" s="273"/>
      <c r="S41" s="273"/>
      <c r="T41" s="273"/>
    </row>
    <row r="42" spans="1:20" ht="15">
      <c r="A42" s="443"/>
      <c r="B42" s="443"/>
      <c r="C42" s="443"/>
      <c r="D42" s="443"/>
      <c r="E42" s="443"/>
      <c r="F42" s="443"/>
      <c r="G42" s="443"/>
      <c r="H42" s="445"/>
      <c r="I42" s="396"/>
    </row>
    <row r="43" spans="1:20" ht="15">
      <c r="A43" s="443"/>
      <c r="B43" s="443"/>
      <c r="C43" s="443"/>
      <c r="D43" s="443"/>
      <c r="E43" s="443"/>
      <c r="F43" s="443"/>
      <c r="G43" s="443"/>
      <c r="H43" s="445"/>
      <c r="I43" s="396"/>
    </row>
    <row r="44" spans="1:20" ht="15">
      <c r="A44" s="443"/>
      <c r="B44" s="443"/>
      <c r="C44" s="443"/>
      <c r="D44" s="443"/>
      <c r="E44" s="443"/>
      <c r="F44" s="443"/>
      <c r="G44" s="443"/>
      <c r="H44" s="445"/>
      <c r="I44" s="396"/>
    </row>
  </sheetData>
  <sheetProtection password="C7B6" sheet="1" objects="1" scenarios="1"/>
  <mergeCells count="4">
    <mergeCell ref="R31:S31"/>
    <mergeCell ref="J1:T1"/>
    <mergeCell ref="Q3:R3"/>
    <mergeCell ref="J3:N3"/>
  </mergeCells>
  <dataValidations count="2">
    <dataValidation type="list" allowBlank="1" showInputMessage="1" showErrorMessage="1" sqref="R31:S31" xr:uid="{00000000-0002-0000-0200-000000000000}">
      <formula1>$V$29:$V$31</formula1>
    </dataValidation>
    <dataValidation type="list" allowBlank="1" showInputMessage="1" showErrorMessage="1" sqref="R6:R17" xr:uid="{00000000-0002-0000-0200-000001000000}">
      <formula1>$W$30:$W$32</formula1>
    </dataValidation>
  </dataValidations>
  <printOptions horizontalCentered="1" verticalCentered="1"/>
  <pageMargins left="0.2" right="0.2" top="0.25" bottom="0.2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7"/>
  <sheetViews>
    <sheetView topLeftCell="J1" workbookViewId="0">
      <selection activeCell="T13" sqref="T13"/>
    </sheetView>
  </sheetViews>
  <sheetFormatPr defaultColWidth="10.5546875" defaultRowHeight="15.6"/>
  <cols>
    <col min="1" max="9" width="10.5546875" style="37" hidden="1" customWidth="1"/>
    <col min="10" max="10" width="10" style="47" customWidth="1"/>
    <col min="11" max="11" width="46.88671875" style="37" customWidth="1"/>
    <col min="12" max="12" width="13.6640625" style="46" customWidth="1"/>
    <col min="13" max="13" width="18.6640625" style="46" customWidth="1"/>
    <col min="14" max="14" width="1.33203125" style="46" customWidth="1"/>
    <col min="15" max="15" width="19" style="46" customWidth="1"/>
    <col min="16" max="16" width="1.109375" style="46" customWidth="1"/>
    <col min="17" max="17" width="20.109375" style="46" customWidth="1"/>
    <col min="18" max="19" width="18.6640625" style="46" customWidth="1"/>
    <col min="20" max="20" width="18.44140625" style="46" customWidth="1"/>
    <col min="21" max="21" width="19.33203125" style="46" customWidth="1"/>
    <col min="22" max="25" width="18.33203125" style="37" customWidth="1"/>
    <col min="26" max="16384" width="10.5546875" style="37"/>
  </cols>
  <sheetData>
    <row r="1" spans="1:25" s="36" customFormat="1" ht="18">
      <c r="A1" s="443" t="str">
        <f ca="1">MID(CELL("filename",A2),FIND("]",CELL("filename",A2))+1,256)</f>
        <v>UFB-2 Revenue Summary</v>
      </c>
      <c r="B1" s="443">
        <f>ROW()</f>
        <v>1</v>
      </c>
      <c r="C1" s="443" t="str">
        <f>'Cover Page'!K6</f>
        <v>0122</v>
      </c>
      <c r="D1" s="443">
        <f>'Cover Page'!K4</f>
        <v>2023</v>
      </c>
      <c r="E1" s="443" t="s">
        <v>2031</v>
      </c>
      <c r="F1" s="443" t="s">
        <v>2080</v>
      </c>
      <c r="G1" s="443"/>
      <c r="H1" s="454">
        <f>'Cover Page'!M38</f>
        <v>0</v>
      </c>
      <c r="J1" s="274"/>
      <c r="K1" s="330" t="s">
        <v>269</v>
      </c>
      <c r="L1" s="274"/>
      <c r="M1" s="274"/>
      <c r="N1" s="274"/>
      <c r="O1" s="274"/>
      <c r="P1" s="274"/>
      <c r="Q1" s="274"/>
      <c r="R1" s="274"/>
      <c r="S1" s="274"/>
      <c r="T1" s="274"/>
      <c r="U1" s="274"/>
    </row>
    <row r="2" spans="1:25" s="36" customFormat="1" ht="20.25" customHeight="1" thickBot="1">
      <c r="A2" s="443" t="str">
        <f ca="1">MID(CELL("filename",A2),FIND("]",CELL("filename",A2))+1,256)</f>
        <v>UFB-2 Revenue Summary</v>
      </c>
      <c r="B2" s="443">
        <f>ROW()</f>
        <v>2</v>
      </c>
      <c r="C2" s="443" t="str">
        <f>'Cover Page'!K6</f>
        <v>0122</v>
      </c>
      <c r="D2" s="443">
        <f>'Cover Page'!K4</f>
        <v>2023</v>
      </c>
      <c r="E2" s="443" t="s">
        <v>2031</v>
      </c>
      <c r="F2" s="443" t="s">
        <v>2080</v>
      </c>
      <c r="G2" s="443" t="s">
        <v>121</v>
      </c>
      <c r="H2" s="454">
        <f>'Cover Page'!M38</f>
        <v>0</v>
      </c>
      <c r="J2" s="277"/>
      <c r="K2" s="277"/>
      <c r="L2" s="277"/>
      <c r="M2" s="277"/>
      <c r="N2" s="277"/>
      <c r="O2" s="277"/>
      <c r="P2" s="277"/>
      <c r="Q2" s="277"/>
      <c r="R2" s="277"/>
      <c r="S2" s="277"/>
      <c r="T2" s="277"/>
      <c r="U2" s="277"/>
    </row>
    <row r="3" spans="1:25" ht="16.5" customHeight="1" thickTop="1">
      <c r="A3" s="443" t="str">
        <f t="shared" ref="A3:A22" ca="1" si="0">MID(CELL("filename",A3),FIND("]",CELL("filename",A3))+1,256)</f>
        <v>UFB-2 Revenue Summary</v>
      </c>
      <c r="B3" s="443">
        <f>ROW()</f>
        <v>3</v>
      </c>
      <c r="C3" s="443" t="str">
        <f>'Cover Page'!K6</f>
        <v>0122</v>
      </c>
      <c r="D3" s="443">
        <f>'Cover Page'!K4</f>
        <v>2023</v>
      </c>
      <c r="E3" s="443" t="s">
        <v>2031</v>
      </c>
      <c r="F3" s="443" t="s">
        <v>2080</v>
      </c>
      <c r="G3" s="443" t="s">
        <v>121</v>
      </c>
      <c r="H3" s="454">
        <f>'Cover Page'!M38</f>
        <v>0</v>
      </c>
      <c r="J3" s="324"/>
      <c r="K3" s="309"/>
      <c r="L3" s="635" t="s">
        <v>39</v>
      </c>
      <c r="M3" s="635" t="s">
        <v>40</v>
      </c>
      <c r="N3" s="38"/>
      <c r="O3" s="635" t="s">
        <v>305</v>
      </c>
      <c r="P3" s="38"/>
      <c r="Q3" s="635" t="s">
        <v>41</v>
      </c>
      <c r="R3" s="39" t="s">
        <v>42</v>
      </c>
      <c r="S3" s="408" t="s">
        <v>300</v>
      </c>
      <c r="T3" s="567"/>
      <c r="U3" s="567"/>
      <c r="V3" s="567"/>
      <c r="W3" s="567"/>
      <c r="X3" s="567"/>
      <c r="Y3" s="567"/>
    </row>
    <row r="4" spans="1:25">
      <c r="A4" s="443" t="str">
        <f t="shared" ca="1" si="0"/>
        <v>UFB-2 Revenue Summary</v>
      </c>
      <c r="B4" s="443">
        <f>ROW()</f>
        <v>4</v>
      </c>
      <c r="C4" s="443" t="str">
        <f>'Cover Page'!K6</f>
        <v>0122</v>
      </c>
      <c r="D4" s="443">
        <f>'Cover Page'!K4</f>
        <v>2023</v>
      </c>
      <c r="E4" s="443" t="s">
        <v>2031</v>
      </c>
      <c r="F4" s="443" t="s">
        <v>2080</v>
      </c>
      <c r="G4" s="443" t="s">
        <v>121</v>
      </c>
      <c r="H4" s="454">
        <f>'Cover Page'!M38</f>
        <v>0</v>
      </c>
      <c r="J4" s="325" t="s">
        <v>43</v>
      </c>
      <c r="K4" s="310"/>
      <c r="L4" s="636"/>
      <c r="M4" s="636"/>
      <c r="N4" s="41"/>
      <c r="O4" s="638"/>
      <c r="P4" s="41"/>
      <c r="Q4" s="640"/>
      <c r="R4" s="39" t="s">
        <v>44</v>
      </c>
      <c r="S4" s="406" t="s">
        <v>44</v>
      </c>
      <c r="T4" s="406" t="s">
        <v>45</v>
      </c>
      <c r="U4" s="406" t="s">
        <v>45</v>
      </c>
      <c r="V4" s="406" t="s">
        <v>45</v>
      </c>
      <c r="W4" s="406" t="s">
        <v>45</v>
      </c>
      <c r="X4" s="406" t="s">
        <v>45</v>
      </c>
      <c r="Y4" s="406" t="s">
        <v>45</v>
      </c>
    </row>
    <row r="5" spans="1:25" ht="31.5" customHeight="1">
      <c r="A5" s="443" t="str">
        <f t="shared" ca="1" si="0"/>
        <v>UFB-2 Revenue Summary</v>
      </c>
      <c r="B5" s="443">
        <f>ROW()</f>
        <v>5</v>
      </c>
      <c r="C5" s="443" t="str">
        <f>'Cover Page'!K6</f>
        <v>0122</v>
      </c>
      <c r="D5" s="443">
        <f>'Cover Page'!K4</f>
        <v>2023</v>
      </c>
      <c r="E5" s="443" t="s">
        <v>2031</v>
      </c>
      <c r="F5" s="443" t="s">
        <v>2080</v>
      </c>
      <c r="G5" s="443"/>
      <c r="H5" s="454">
        <f>'Cover Page'!M38</f>
        <v>0</v>
      </c>
      <c r="J5" s="325"/>
      <c r="K5" s="311"/>
      <c r="L5" s="637"/>
      <c r="M5" s="637"/>
      <c r="N5" s="42"/>
      <c r="O5" s="639"/>
      <c r="P5" s="42"/>
      <c r="Q5" s="641"/>
      <c r="R5" s="43"/>
      <c r="S5" s="407"/>
      <c r="T5" s="407"/>
      <c r="U5" s="407"/>
      <c r="V5" s="407"/>
      <c r="W5" s="407"/>
      <c r="X5" s="407"/>
      <c r="Y5" s="407"/>
    </row>
    <row r="6" spans="1:25">
      <c r="A6" s="443" t="str">
        <f t="shared" ca="1" si="0"/>
        <v>UFB-2 Revenue Summary</v>
      </c>
      <c r="B6" s="443">
        <f>ROW()</f>
        <v>6</v>
      </c>
      <c r="C6" s="443">
        <f>'Cover Page'!K5</f>
        <v>24</v>
      </c>
      <c r="D6" s="443">
        <f>'Cover Page'!K4</f>
        <v>2023</v>
      </c>
      <c r="E6" s="443" t="s">
        <v>2031</v>
      </c>
      <c r="F6" s="443" t="s">
        <v>2080</v>
      </c>
      <c r="G6" s="443" t="s">
        <v>2099</v>
      </c>
      <c r="H6" s="454">
        <f>'Cover Page'!M37</f>
        <v>0</v>
      </c>
      <c r="J6" s="326" t="s">
        <v>46</v>
      </c>
      <c r="K6" s="311" t="s">
        <v>2278</v>
      </c>
      <c r="L6" s="227">
        <f>M6/O6</f>
        <v>3.8082734436209943E-2</v>
      </c>
      <c r="M6" s="228">
        <f>(Q6-O6)</f>
        <v>150778</v>
      </c>
      <c r="N6" s="44"/>
      <c r="O6" s="611">
        <f>3400000+559222</f>
        <v>3959222</v>
      </c>
      <c r="P6" s="44"/>
      <c r="Q6" s="228">
        <f>SUM(R6:Y6)</f>
        <v>4110000</v>
      </c>
      <c r="R6" s="231">
        <v>3810000</v>
      </c>
      <c r="S6" s="231"/>
      <c r="T6" s="231">
        <v>300000</v>
      </c>
      <c r="U6" s="231"/>
      <c r="V6" s="231"/>
      <c r="W6" s="231"/>
      <c r="X6" s="231"/>
      <c r="Y6" s="231"/>
    </row>
    <row r="7" spans="1:25">
      <c r="A7" s="443" t="str">
        <f t="shared" ca="1" si="0"/>
        <v>UFB-2 Revenue Summary</v>
      </c>
      <c r="B7" s="443">
        <f>ROW()</f>
        <v>7</v>
      </c>
      <c r="C7" s="443" t="str">
        <f>'Cover Page'!K6</f>
        <v>0122</v>
      </c>
      <c r="D7" s="443">
        <f>'Cover Page'!K4</f>
        <v>2023</v>
      </c>
      <c r="E7" s="443" t="s">
        <v>2031</v>
      </c>
      <c r="F7" s="443" t="s">
        <v>2080</v>
      </c>
      <c r="G7" s="443" t="s">
        <v>2100</v>
      </c>
      <c r="H7" s="454">
        <f>'Cover Page'!M38</f>
        <v>0</v>
      </c>
      <c r="J7" s="326" t="s">
        <v>46</v>
      </c>
      <c r="K7" s="311" t="s">
        <v>47</v>
      </c>
      <c r="L7" s="227">
        <f>M7/O7</f>
        <v>4.0420547413921627E-3</v>
      </c>
      <c r="M7" s="228">
        <f>(Q7-O7)</f>
        <v>37358.349999999627</v>
      </c>
      <c r="N7" s="44"/>
      <c r="O7" s="611">
        <f>2142683+358863+616887.18+6123982.47</f>
        <v>9242415.6500000004</v>
      </c>
      <c r="P7" s="44"/>
      <c r="Q7" s="228">
        <f>SUM(R7:Y7)</f>
        <v>9279774</v>
      </c>
      <c r="R7" s="231">
        <f>1857000+330000+710000</f>
        <v>2897000</v>
      </c>
      <c r="S7" s="231"/>
      <c r="T7" s="231">
        <f>5950000+150000+150000+132774</f>
        <v>6382774</v>
      </c>
      <c r="U7" s="231"/>
      <c r="V7" s="231"/>
      <c r="W7" s="231"/>
      <c r="X7" s="231"/>
      <c r="Y7" s="231"/>
    </row>
    <row r="8" spans="1:25">
      <c r="A8" s="443" t="str">
        <f ca="1">MID(CELL("filename",A8),FIND("]",CELL("filename",A8))+1,256)</f>
        <v>UFB-2 Revenue Summary</v>
      </c>
      <c r="B8" s="443">
        <f>ROW()</f>
        <v>8</v>
      </c>
      <c r="C8" s="443" t="str">
        <f>'Cover Page'!K6</f>
        <v>0122</v>
      </c>
      <c r="D8" s="443">
        <f>'Cover Page'!K4</f>
        <v>2023</v>
      </c>
      <c r="E8" s="443" t="s">
        <v>2031</v>
      </c>
      <c r="F8" s="443" t="s">
        <v>2080</v>
      </c>
      <c r="G8" s="443" t="s">
        <v>2101</v>
      </c>
      <c r="H8" s="454">
        <f>'Cover Page'!M38</f>
        <v>0</v>
      </c>
      <c r="J8" s="326" t="s">
        <v>48</v>
      </c>
      <c r="K8" s="311" t="s">
        <v>49</v>
      </c>
      <c r="L8" s="227">
        <f>M8/O8</f>
        <v>5.9074644144499699E-2</v>
      </c>
      <c r="M8" s="228">
        <f t="shared" ref="M8:M22" si="1">(Q8-O8)</f>
        <v>35924</v>
      </c>
      <c r="N8" s="44"/>
      <c r="O8" s="231">
        <v>608112</v>
      </c>
      <c r="P8" s="44"/>
      <c r="Q8" s="228">
        <f>SUM(R8:Y8)</f>
        <v>644036</v>
      </c>
      <c r="R8" s="231">
        <v>644036</v>
      </c>
      <c r="S8" s="231"/>
      <c r="T8" s="231"/>
      <c r="U8" s="231"/>
      <c r="V8" s="231"/>
      <c r="W8" s="231"/>
      <c r="X8" s="231"/>
      <c r="Y8" s="231"/>
    </row>
    <row r="9" spans="1:25">
      <c r="A9" s="443" t="str">
        <f ca="1">MID(CELL("filename",A9),FIND("]",CELL("filename",A9))+1,256)</f>
        <v>UFB-2 Revenue Summary</v>
      </c>
      <c r="B9" s="443">
        <f>ROW()</f>
        <v>9</v>
      </c>
      <c r="C9" s="443" t="str">
        <f>'Cover Page'!K6</f>
        <v>0122</v>
      </c>
      <c r="D9" s="443">
        <f>'Cover Page'!K4</f>
        <v>2023</v>
      </c>
      <c r="E9" s="443" t="s">
        <v>2031</v>
      </c>
      <c r="F9" s="443" t="s">
        <v>2080</v>
      </c>
      <c r="G9" s="443" t="s">
        <v>2102</v>
      </c>
      <c r="H9" s="454">
        <f>'Cover Page'!M38</f>
        <v>0</v>
      </c>
      <c r="J9" s="326" t="s">
        <v>46</v>
      </c>
      <c r="K9" s="312" t="s">
        <v>50</v>
      </c>
      <c r="L9" s="227" t="e">
        <f>M9/O9</f>
        <v>#DIV/0!</v>
      </c>
      <c r="M9" s="228">
        <f t="shared" si="1"/>
        <v>0</v>
      </c>
      <c r="N9" s="44"/>
      <c r="O9" s="231">
        <v>0</v>
      </c>
      <c r="P9" s="44"/>
      <c r="Q9" s="228">
        <f>SUM(R9:Y9)</f>
        <v>0</v>
      </c>
      <c r="R9" s="231">
        <v>0</v>
      </c>
      <c r="S9" s="231"/>
      <c r="T9" s="231"/>
      <c r="U9" s="231"/>
      <c r="V9" s="231"/>
      <c r="W9" s="231"/>
      <c r="X9" s="231"/>
      <c r="Y9" s="231"/>
    </row>
    <row r="10" spans="1:25" ht="16.2">
      <c r="A10" s="443" t="str">
        <f ca="1">MID(CELL("filename",A10),FIND("]",CELL("filename",A10))+1,256)</f>
        <v>UFB-2 Revenue Summary</v>
      </c>
      <c r="B10" s="443">
        <f>ROW()</f>
        <v>10</v>
      </c>
      <c r="C10" s="443" t="str">
        <f>'Cover Page'!K6</f>
        <v>0122</v>
      </c>
      <c r="D10" s="443">
        <f>'Cover Page'!K4</f>
        <v>2023</v>
      </c>
      <c r="E10" s="443" t="s">
        <v>2031</v>
      </c>
      <c r="F10" s="443" t="s">
        <v>2080</v>
      </c>
      <c r="G10" s="443" t="s">
        <v>315</v>
      </c>
      <c r="H10" s="454">
        <f>'Cover Page'!M38</f>
        <v>0</v>
      </c>
      <c r="J10" s="327"/>
      <c r="K10" s="313" t="s">
        <v>252</v>
      </c>
      <c r="L10" s="226"/>
      <c r="M10" s="229"/>
      <c r="N10" s="44"/>
      <c r="O10" s="229"/>
      <c r="P10" s="44"/>
      <c r="Q10" s="229"/>
      <c r="R10" s="380"/>
      <c r="S10" s="380"/>
      <c r="T10" s="380"/>
      <c r="U10" s="380"/>
      <c r="V10" s="570"/>
      <c r="W10" s="570"/>
      <c r="X10" s="570"/>
      <c r="Y10" s="570"/>
    </row>
    <row r="11" spans="1:25">
      <c r="A11" s="443" t="str">
        <f ca="1">MID(CELL("filename",A11),FIND("]",CELL("filename",A11))+1,256)</f>
        <v>UFB-2 Revenue Summary</v>
      </c>
      <c r="B11" s="443">
        <f>ROW()</f>
        <v>11</v>
      </c>
      <c r="C11" s="443" t="str">
        <f>'Cover Page'!K6</f>
        <v>0122</v>
      </c>
      <c r="D11" s="443">
        <f>'Cover Page'!K4</f>
        <v>2023</v>
      </c>
      <c r="E11" s="443" t="s">
        <v>2031</v>
      </c>
      <c r="F11" s="443" t="s">
        <v>2080</v>
      </c>
      <c r="G11" s="443" t="s">
        <v>2103</v>
      </c>
      <c r="H11" s="454">
        <f>'Cover Page'!M38</f>
        <v>0</v>
      </c>
      <c r="J11" s="326" t="s">
        <v>51</v>
      </c>
      <c r="K11" s="312" t="s">
        <v>52</v>
      </c>
      <c r="L11" s="227">
        <f>M11/O11</f>
        <v>0</v>
      </c>
      <c r="M11" s="228">
        <f t="shared" si="1"/>
        <v>0</v>
      </c>
      <c r="N11" s="44"/>
      <c r="O11" s="231">
        <v>44150</v>
      </c>
      <c r="P11" s="44"/>
      <c r="Q11" s="228">
        <f>SUM(R11:Y11)</f>
        <v>44150</v>
      </c>
      <c r="R11" s="376">
        <v>44150</v>
      </c>
      <c r="S11" s="376"/>
      <c r="T11" s="376"/>
      <c r="U11" s="376"/>
      <c r="V11" s="376"/>
      <c r="W11" s="376"/>
      <c r="X11" s="376"/>
      <c r="Y11" s="376"/>
    </row>
    <row r="12" spans="1:25">
      <c r="A12" s="443" t="str">
        <f t="shared" ca="1" si="0"/>
        <v>UFB-2 Revenue Summary</v>
      </c>
      <c r="B12" s="443">
        <f>ROW()</f>
        <v>12</v>
      </c>
      <c r="C12" s="443" t="str">
        <f>'Cover Page'!K6</f>
        <v>0122</v>
      </c>
      <c r="D12" s="443">
        <f>'Cover Page'!K4</f>
        <v>2023</v>
      </c>
      <c r="E12" s="443" t="s">
        <v>2031</v>
      </c>
      <c r="F12" s="443" t="s">
        <v>2080</v>
      </c>
      <c r="G12" s="443" t="s">
        <v>2104</v>
      </c>
      <c r="H12" s="454">
        <f>'Cover Page'!M38</f>
        <v>0</v>
      </c>
      <c r="J12" s="326" t="s">
        <v>46</v>
      </c>
      <c r="K12" s="312" t="s">
        <v>53</v>
      </c>
      <c r="L12" s="227" t="e">
        <f>M12/O12</f>
        <v>#DIV/0!</v>
      </c>
      <c r="M12" s="228">
        <f t="shared" si="1"/>
        <v>570000</v>
      </c>
      <c r="N12" s="44"/>
      <c r="O12" s="231">
        <v>0</v>
      </c>
      <c r="P12" s="44"/>
      <c r="Q12" s="228">
        <f>SUM(R12:Y12)</f>
        <v>570000</v>
      </c>
      <c r="R12" s="376">
        <v>0</v>
      </c>
      <c r="S12" s="376"/>
      <c r="T12" s="376">
        <v>570000</v>
      </c>
      <c r="U12" s="376"/>
      <c r="V12" s="376"/>
      <c r="W12" s="376"/>
      <c r="X12" s="376"/>
      <c r="Y12" s="376"/>
    </row>
    <row r="13" spans="1:25">
      <c r="A13" s="443" t="str">
        <f t="shared" ca="1" si="0"/>
        <v>UFB-2 Revenue Summary</v>
      </c>
      <c r="B13" s="443">
        <f>ROW()</f>
        <v>13</v>
      </c>
      <c r="C13" s="443" t="str">
        <f>'Cover Page'!K6</f>
        <v>0122</v>
      </c>
      <c r="D13" s="443">
        <f>'Cover Page'!K4</f>
        <v>2023</v>
      </c>
      <c r="E13" s="443" t="s">
        <v>2031</v>
      </c>
      <c r="F13" s="443" t="s">
        <v>2080</v>
      </c>
      <c r="G13" s="443" t="s">
        <v>2105</v>
      </c>
      <c r="H13" s="454">
        <f>'Cover Page'!M38</f>
        <v>0</v>
      </c>
      <c r="J13" s="326" t="s">
        <v>54</v>
      </c>
      <c r="K13" s="312" t="s">
        <v>2287</v>
      </c>
      <c r="L13" s="227">
        <f>M13/O13</f>
        <v>-0.96816865197104662</v>
      </c>
      <c r="M13" s="228">
        <f t="shared" si="1"/>
        <v>-2775463.5100000002</v>
      </c>
      <c r="N13" s="44"/>
      <c r="O13" s="231">
        <v>2866714.91</v>
      </c>
      <c r="P13" s="44"/>
      <c r="Q13" s="228">
        <f>SUM(R13:Y13)</f>
        <v>91251.4</v>
      </c>
      <c r="R13" s="376">
        <v>91251.4</v>
      </c>
      <c r="S13" s="376"/>
      <c r="T13" s="376"/>
      <c r="U13" s="376"/>
      <c r="V13" s="376"/>
      <c r="W13" s="376"/>
      <c r="X13" s="376"/>
      <c r="Y13" s="376"/>
    </row>
    <row r="14" spans="1:25">
      <c r="A14" s="443" t="str">
        <f t="shared" ca="1" si="0"/>
        <v>UFB-2 Revenue Summary</v>
      </c>
      <c r="B14" s="443">
        <f>ROW()</f>
        <v>14</v>
      </c>
      <c r="C14" s="443" t="str">
        <f>'Cover Page'!K6</f>
        <v>0122</v>
      </c>
      <c r="D14" s="443">
        <f>'Cover Page'!K4</f>
        <v>2023</v>
      </c>
      <c r="E14" s="443" t="s">
        <v>2031</v>
      </c>
      <c r="F14" s="443" t="s">
        <v>2080</v>
      </c>
      <c r="G14" s="443" t="s">
        <v>2106</v>
      </c>
      <c r="H14" s="454">
        <f>'Cover Page'!M38</f>
        <v>0</v>
      </c>
      <c r="J14" s="326" t="s">
        <v>46</v>
      </c>
      <c r="K14" s="312" t="s">
        <v>55</v>
      </c>
      <c r="L14" s="227" t="e">
        <f>M14/O14</f>
        <v>#DIV/0!</v>
      </c>
      <c r="M14" s="228">
        <f t="shared" si="1"/>
        <v>0</v>
      </c>
      <c r="N14" s="44"/>
      <c r="O14" s="231">
        <v>0</v>
      </c>
      <c r="P14" s="44"/>
      <c r="Q14" s="228">
        <f>SUM(R14:Y14)</f>
        <v>0</v>
      </c>
      <c r="R14" s="376">
        <v>0</v>
      </c>
      <c r="S14" s="376"/>
      <c r="T14" s="376"/>
      <c r="U14" s="376"/>
      <c r="V14" s="376"/>
      <c r="W14" s="376"/>
      <c r="X14" s="376"/>
      <c r="Y14" s="376"/>
    </row>
    <row r="15" spans="1:25">
      <c r="A15" s="443" t="str">
        <f t="shared" ca="1" si="0"/>
        <v>UFB-2 Revenue Summary</v>
      </c>
      <c r="B15" s="443">
        <f>ROW()</f>
        <v>15</v>
      </c>
      <c r="C15" s="443" t="str">
        <f>'Cover Page'!K6</f>
        <v>0122</v>
      </c>
      <c r="D15" s="443">
        <f>'Cover Page'!K4</f>
        <v>2023</v>
      </c>
      <c r="E15" s="443" t="s">
        <v>2031</v>
      </c>
      <c r="F15" s="443" t="s">
        <v>2080</v>
      </c>
      <c r="G15" s="443" t="s">
        <v>2107</v>
      </c>
      <c r="H15" s="454">
        <f>'Cover Page'!M38</f>
        <v>0</v>
      </c>
      <c r="J15" s="326" t="s">
        <v>56</v>
      </c>
      <c r="K15" s="312" t="s">
        <v>57</v>
      </c>
      <c r="L15" s="227">
        <f>M15/O15</f>
        <v>2.2255952990712972E-2</v>
      </c>
      <c r="M15" s="228">
        <f t="shared" si="1"/>
        <v>22859.979999999981</v>
      </c>
      <c r="N15" s="44"/>
      <c r="O15" s="231">
        <v>1027140.02</v>
      </c>
      <c r="P15" s="44"/>
      <c r="Q15" s="228">
        <f>SUM(R15:Y15)</f>
        <v>1050000</v>
      </c>
      <c r="R15" s="376">
        <v>1050000</v>
      </c>
      <c r="S15" s="376"/>
      <c r="T15" s="376"/>
      <c r="U15" s="376"/>
      <c r="V15" s="376"/>
      <c r="W15" s="376"/>
      <c r="X15" s="376"/>
      <c r="Y15" s="376"/>
    </row>
    <row r="16" spans="1:25" ht="16.2">
      <c r="A16" s="443" t="str">
        <f t="shared" ca="1" si="0"/>
        <v>UFB-2 Revenue Summary</v>
      </c>
      <c r="B16" s="443">
        <f>ROW()</f>
        <v>16</v>
      </c>
      <c r="C16" s="443" t="str">
        <f>'Cover Page'!K6</f>
        <v>0122</v>
      </c>
      <c r="D16" s="443">
        <f>'Cover Page'!K4</f>
        <v>2023</v>
      </c>
      <c r="E16" s="443" t="s">
        <v>2031</v>
      </c>
      <c r="F16" s="443" t="s">
        <v>2080</v>
      </c>
      <c r="G16" s="443" t="s">
        <v>121</v>
      </c>
      <c r="H16" s="454">
        <f>'Cover Page'!M38</f>
        <v>0</v>
      </c>
      <c r="J16" s="327"/>
      <c r="K16" s="313" t="s">
        <v>2282</v>
      </c>
      <c r="L16" s="226"/>
      <c r="M16" s="229"/>
      <c r="N16" s="44"/>
      <c r="O16" s="229"/>
      <c r="P16" s="44"/>
      <c r="Q16" s="229"/>
      <c r="R16" s="380"/>
      <c r="S16" s="380"/>
      <c r="T16" s="380"/>
      <c r="U16" s="380"/>
      <c r="V16" s="570"/>
      <c r="W16" s="570"/>
      <c r="X16" s="570"/>
      <c r="Y16" s="570"/>
    </row>
    <row r="17" spans="1:25">
      <c r="A17" s="443" t="str">
        <f t="shared" ca="1" si="0"/>
        <v>UFB-2 Revenue Summary</v>
      </c>
      <c r="B17" s="443">
        <f>ROW()</f>
        <v>17</v>
      </c>
      <c r="C17" s="443" t="str">
        <f>'Cover Page'!K6</f>
        <v>0122</v>
      </c>
      <c r="D17" s="443">
        <f>'Cover Page'!K4</f>
        <v>2023</v>
      </c>
      <c r="E17" s="443" t="s">
        <v>2031</v>
      </c>
      <c r="F17" s="443" t="s">
        <v>2080</v>
      </c>
      <c r="G17" s="443" t="s">
        <v>2108</v>
      </c>
      <c r="H17" s="454">
        <f>'Cover Page'!M38</f>
        <v>0</v>
      </c>
      <c r="J17" s="326" t="s">
        <v>58</v>
      </c>
      <c r="K17" s="312" t="s">
        <v>59</v>
      </c>
      <c r="L17" s="227">
        <f t="shared" ref="L17:L22" si="2">M17/O17</f>
        <v>8.6330318430068539E-2</v>
      </c>
      <c r="M17" s="228">
        <f t="shared" si="1"/>
        <v>2073319.8999999985</v>
      </c>
      <c r="N17" s="44"/>
      <c r="O17" s="231">
        <v>24016127.100000001</v>
      </c>
      <c r="P17" s="44"/>
      <c r="Q17" s="228">
        <f>SUM(R17:Y17)</f>
        <v>26089447</v>
      </c>
      <c r="R17" s="376">
        <v>26089447</v>
      </c>
      <c r="S17" s="376"/>
      <c r="T17" s="376"/>
      <c r="U17" s="376"/>
      <c r="V17" s="376"/>
      <c r="W17" s="376"/>
      <c r="X17" s="376"/>
      <c r="Y17" s="376"/>
    </row>
    <row r="18" spans="1:25">
      <c r="A18" s="443" t="str">
        <f t="shared" ca="1" si="0"/>
        <v>UFB-2 Revenue Summary</v>
      </c>
      <c r="B18" s="443">
        <f>ROW()</f>
        <v>18</v>
      </c>
      <c r="C18" s="443" t="str">
        <f>'Cover Page'!K6</f>
        <v>0122</v>
      </c>
      <c r="D18" s="443">
        <f>'Cover Page'!K4</f>
        <v>2023</v>
      </c>
      <c r="E18" s="443" t="s">
        <v>2031</v>
      </c>
      <c r="F18" s="443" t="s">
        <v>2080</v>
      </c>
      <c r="G18" s="443" t="s">
        <v>2109</v>
      </c>
      <c r="H18" s="454">
        <f>'Cover Page'!M38</f>
        <v>0</v>
      </c>
      <c r="J18" s="326" t="s">
        <v>58</v>
      </c>
      <c r="K18" s="314" t="s">
        <v>60</v>
      </c>
      <c r="L18" s="227" t="e">
        <f t="shared" si="2"/>
        <v>#DIV/0!</v>
      </c>
      <c r="M18" s="228">
        <f t="shared" si="1"/>
        <v>0</v>
      </c>
      <c r="N18" s="44"/>
      <c r="O18" s="231">
        <v>0</v>
      </c>
      <c r="P18" s="44"/>
      <c r="Q18" s="228">
        <f>SUM(R18:Y18)</f>
        <v>0</v>
      </c>
      <c r="R18" s="377">
        <v>0</v>
      </c>
      <c r="S18" s="377"/>
      <c r="T18" s="377"/>
      <c r="U18" s="377"/>
      <c r="V18" s="377"/>
      <c r="W18" s="377"/>
      <c r="X18" s="377"/>
      <c r="Y18" s="377"/>
    </row>
    <row r="19" spans="1:25">
      <c r="A19" s="443" t="str">
        <f t="shared" ca="1" si="0"/>
        <v>UFB-2 Revenue Summary</v>
      </c>
      <c r="B19" s="443">
        <f>ROW()</f>
        <v>19</v>
      </c>
      <c r="C19" s="443" t="str">
        <f>'Cover Page'!K6</f>
        <v>0122</v>
      </c>
      <c r="D19" s="443">
        <f>'Cover Page'!K4</f>
        <v>2023</v>
      </c>
      <c r="E19" s="443" t="s">
        <v>2031</v>
      </c>
      <c r="F19" s="443" t="s">
        <v>2080</v>
      </c>
      <c r="G19" s="443" t="s">
        <v>2110</v>
      </c>
      <c r="H19" s="454">
        <f>'Cover Page'!M38</f>
        <v>0</v>
      </c>
      <c r="J19" s="409" t="s">
        <v>2266</v>
      </c>
      <c r="K19" s="410" t="s">
        <v>301</v>
      </c>
      <c r="L19" s="227" t="e">
        <f t="shared" si="2"/>
        <v>#DIV/0!</v>
      </c>
      <c r="M19" s="228">
        <f t="shared" si="1"/>
        <v>0</v>
      </c>
      <c r="N19" s="44"/>
      <c r="O19" s="231">
        <v>0</v>
      </c>
      <c r="P19" s="44"/>
      <c r="Q19" s="228">
        <f>SUM(R19:Y19)</f>
        <v>0</v>
      </c>
      <c r="R19" s="411">
        <v>0</v>
      </c>
      <c r="S19" s="411"/>
      <c r="T19" s="411"/>
      <c r="U19" s="411"/>
      <c r="V19" s="411"/>
      <c r="W19" s="411"/>
      <c r="X19" s="411"/>
      <c r="Y19" s="411"/>
    </row>
    <row r="20" spans="1:25">
      <c r="A20" s="443" t="str">
        <f t="shared" ca="1" si="0"/>
        <v>UFB-2 Revenue Summary</v>
      </c>
      <c r="B20" s="443">
        <f>ROW()</f>
        <v>20</v>
      </c>
      <c r="C20" s="443" t="str">
        <f>'Cover Page'!K6</f>
        <v>0122</v>
      </c>
      <c r="D20" s="443">
        <f>'Cover Page'!K4</f>
        <v>2023</v>
      </c>
      <c r="E20" s="443" t="s">
        <v>2031</v>
      </c>
      <c r="F20" s="443" t="s">
        <v>2080</v>
      </c>
      <c r="G20" s="443" t="s">
        <v>2111</v>
      </c>
      <c r="H20" s="454">
        <f>'Cover Page'!M38</f>
        <v>0</v>
      </c>
      <c r="J20" s="409" t="s">
        <v>58</v>
      </c>
      <c r="K20" s="410" t="s">
        <v>61</v>
      </c>
      <c r="L20" s="227">
        <f t="shared" si="2"/>
        <v>1.1532797325266677E-2</v>
      </c>
      <c r="M20" s="228">
        <f t="shared" si="1"/>
        <v>14487.5</v>
      </c>
      <c r="N20" s="44"/>
      <c r="O20" s="231">
        <v>1256200</v>
      </c>
      <c r="P20" s="44"/>
      <c r="Q20" s="228">
        <f>SUM(R20:Y20)</f>
        <v>1270687.5</v>
      </c>
      <c r="R20" s="411">
        <v>1270687.5</v>
      </c>
      <c r="S20" s="411"/>
      <c r="T20" s="411"/>
      <c r="U20" s="411"/>
      <c r="V20" s="411"/>
      <c r="W20" s="411"/>
      <c r="X20" s="411"/>
      <c r="Y20" s="411"/>
    </row>
    <row r="21" spans="1:25" ht="16.2" thickBot="1">
      <c r="A21" s="443" t="str">
        <f t="shared" ca="1" si="0"/>
        <v>UFB-2 Revenue Summary</v>
      </c>
      <c r="B21" s="443">
        <f>ROW()</f>
        <v>21</v>
      </c>
      <c r="C21" s="443" t="str">
        <f>'Cover Page'!K6</f>
        <v>0122</v>
      </c>
      <c r="D21" s="443">
        <f>'Cover Page'!K4</f>
        <v>2023</v>
      </c>
      <c r="E21" s="443" t="s">
        <v>2031</v>
      </c>
      <c r="F21" s="443" t="s">
        <v>2080</v>
      </c>
      <c r="G21" s="443" t="s">
        <v>2112</v>
      </c>
      <c r="H21" s="454">
        <f>'Cover Page'!M38</f>
        <v>0</v>
      </c>
      <c r="J21" s="328" t="s">
        <v>46</v>
      </c>
      <c r="K21" s="315" t="s">
        <v>2267</v>
      </c>
      <c r="L21" s="227" t="e">
        <f t="shared" si="2"/>
        <v>#DIV/0!</v>
      </c>
      <c r="M21" s="228">
        <f t="shared" si="1"/>
        <v>0</v>
      </c>
      <c r="N21" s="414"/>
      <c r="O21" s="413">
        <v>0</v>
      </c>
      <c r="P21" s="414"/>
      <c r="Q21" s="228">
        <f>SUM(R21:Y21)</f>
        <v>0</v>
      </c>
      <c r="R21" s="425">
        <v>0</v>
      </c>
      <c r="S21" s="378"/>
      <c r="T21" s="378"/>
      <c r="U21" s="378"/>
      <c r="V21" s="378"/>
      <c r="W21" s="378"/>
      <c r="X21" s="378"/>
      <c r="Y21" s="378"/>
    </row>
    <row r="22" spans="1:25" ht="16.8" thickTop="1" thickBot="1">
      <c r="A22" s="443" t="str">
        <f t="shared" ca="1" si="0"/>
        <v>UFB-2 Revenue Summary</v>
      </c>
      <c r="B22" s="443">
        <f>ROW()</f>
        <v>22</v>
      </c>
      <c r="C22" s="443" t="str">
        <f>'Cover Page'!K6</f>
        <v>0122</v>
      </c>
      <c r="D22" s="443">
        <f>'Cover Page'!K4</f>
        <v>2023</v>
      </c>
      <c r="E22" s="443" t="s">
        <v>2031</v>
      </c>
      <c r="F22" s="443" t="s">
        <v>2080</v>
      </c>
      <c r="G22" s="443" t="s">
        <v>2113</v>
      </c>
      <c r="H22" s="454">
        <f>'Cover Page'!M38</f>
        <v>0</v>
      </c>
      <c r="J22" s="329"/>
      <c r="K22" s="316" t="s">
        <v>97</v>
      </c>
      <c r="L22" s="225">
        <f t="shared" si="2"/>
        <v>3.0047413894168911E-3</v>
      </c>
      <c r="M22" s="230">
        <f t="shared" si="1"/>
        <v>129264.21999999136</v>
      </c>
      <c r="N22" s="45"/>
      <c r="O22" s="230">
        <f>SUM(O6:O21)</f>
        <v>43020081.680000007</v>
      </c>
      <c r="P22" s="45"/>
      <c r="Q22" s="230">
        <f>SUM(Q6:Q21)</f>
        <v>43149345.899999999</v>
      </c>
      <c r="R22" s="230">
        <f>SUM(R6:R21)</f>
        <v>35896571.899999999</v>
      </c>
      <c r="S22" s="230">
        <f>SUM(S6:S21)</f>
        <v>0</v>
      </c>
      <c r="T22" s="230">
        <f>SUM(T6:T21)</f>
        <v>7252774</v>
      </c>
      <c r="U22" s="230">
        <f>SUM(U6:U21)</f>
        <v>0</v>
      </c>
      <c r="V22" s="571">
        <f t="shared" ref="V22:Y22" si="3">SUM(V6:V21)</f>
        <v>0</v>
      </c>
      <c r="W22" s="571">
        <f t="shared" si="3"/>
        <v>0</v>
      </c>
      <c r="X22" s="571">
        <f t="shared" si="3"/>
        <v>0</v>
      </c>
      <c r="Y22" s="571">
        <f t="shared" si="3"/>
        <v>0</v>
      </c>
    </row>
    <row r="23" spans="1:25" ht="16.2" thickTop="1">
      <c r="A23" s="443"/>
      <c r="B23" s="443"/>
      <c r="C23" s="443"/>
      <c r="D23" s="443"/>
      <c r="E23" s="443"/>
      <c r="F23" s="443"/>
      <c r="G23" s="443"/>
      <c r="H23" s="445"/>
      <c r="J23" s="40"/>
      <c r="K23" s="634" t="s">
        <v>2275</v>
      </c>
      <c r="L23" s="634"/>
      <c r="M23" s="634"/>
      <c r="N23" s="634"/>
      <c r="O23" s="634"/>
      <c r="P23" s="634"/>
      <c r="Q23" s="634"/>
      <c r="R23" s="634"/>
      <c r="S23" s="634"/>
      <c r="T23" s="634"/>
      <c r="U23" s="634"/>
    </row>
    <row r="24" spans="1:25">
      <c r="A24" s="443"/>
      <c r="B24" s="443"/>
      <c r="C24" s="443"/>
      <c r="D24" s="443"/>
      <c r="E24" s="443"/>
      <c r="F24" s="443"/>
      <c r="G24" s="443"/>
      <c r="H24" s="445"/>
      <c r="J24" s="40"/>
      <c r="L24" s="37"/>
      <c r="M24" s="37"/>
      <c r="N24" s="37"/>
      <c r="O24" s="37"/>
      <c r="P24" s="37"/>
      <c r="Q24" s="37"/>
      <c r="R24" s="37"/>
      <c r="S24" s="37"/>
      <c r="T24" s="37"/>
      <c r="U24" s="37"/>
    </row>
    <row r="25" spans="1:25">
      <c r="A25" s="443"/>
      <c r="B25" s="443"/>
      <c r="C25" s="443"/>
      <c r="D25" s="443"/>
      <c r="E25" s="443"/>
      <c r="F25" s="443"/>
      <c r="G25" s="443"/>
      <c r="H25" s="445"/>
      <c r="J25" s="40"/>
      <c r="L25" s="37"/>
      <c r="M25" s="37"/>
      <c r="N25" s="37"/>
      <c r="O25" s="37"/>
      <c r="P25" s="37"/>
      <c r="Q25" s="37"/>
      <c r="R25" s="37"/>
      <c r="S25" s="37"/>
      <c r="T25" s="37"/>
      <c r="U25" s="37"/>
    </row>
    <row r="26" spans="1:25">
      <c r="A26" s="443"/>
      <c r="B26" s="443"/>
      <c r="C26" s="443"/>
      <c r="D26" s="443"/>
      <c r="E26" s="443"/>
      <c r="F26" s="443"/>
      <c r="G26" s="443"/>
      <c r="H26" s="445"/>
      <c r="J26" s="40"/>
    </row>
    <row r="27" spans="1:25">
      <c r="A27" s="443"/>
      <c r="B27" s="443"/>
      <c r="C27" s="443"/>
      <c r="D27" s="443"/>
      <c r="E27" s="443"/>
      <c r="F27" s="443"/>
      <c r="G27" s="443"/>
      <c r="H27" s="445"/>
      <c r="J27" s="40"/>
    </row>
    <row r="28" spans="1:25">
      <c r="A28" s="443"/>
      <c r="B28" s="443"/>
      <c r="C28" s="443"/>
      <c r="D28" s="443"/>
      <c r="E28" s="443"/>
      <c r="F28" s="443"/>
      <c r="G28" s="443"/>
      <c r="H28" s="445"/>
      <c r="J28" s="40"/>
    </row>
    <row r="29" spans="1:25">
      <c r="A29" s="443"/>
      <c r="B29" s="443"/>
      <c r="C29" s="443"/>
      <c r="D29" s="443"/>
      <c r="E29" s="443"/>
      <c r="F29" s="443"/>
      <c r="G29" s="443"/>
      <c r="H29" s="445"/>
      <c r="J29" s="40"/>
    </row>
    <row r="30" spans="1:25">
      <c r="A30" s="443"/>
      <c r="B30" s="443"/>
      <c r="C30" s="443"/>
      <c r="D30" s="443"/>
      <c r="E30" s="443"/>
      <c r="F30" s="443"/>
      <c r="G30" s="443"/>
      <c r="H30" s="445"/>
      <c r="J30" s="40"/>
    </row>
    <row r="31" spans="1:25">
      <c r="A31" s="453"/>
      <c r="B31" s="452"/>
      <c r="C31" s="443"/>
      <c r="D31" s="443"/>
      <c r="E31" s="443"/>
      <c r="F31" s="443"/>
      <c r="G31" s="443"/>
      <c r="H31" s="445"/>
      <c r="J31" s="40"/>
    </row>
    <row r="32" spans="1:25">
      <c r="A32" s="453"/>
      <c r="B32" s="452"/>
      <c r="C32" s="443"/>
      <c r="D32" s="443"/>
      <c r="E32" s="443"/>
      <c r="F32" s="443"/>
      <c r="G32" s="443"/>
      <c r="H32" s="445"/>
      <c r="J32" s="40"/>
    </row>
    <row r="33" spans="1:8">
      <c r="A33" s="453"/>
      <c r="B33" s="452"/>
      <c r="C33" s="443"/>
      <c r="D33" s="443"/>
      <c r="E33" s="443"/>
      <c r="F33" s="443"/>
      <c r="G33" s="443"/>
      <c r="H33" s="445"/>
    </row>
    <row r="34" spans="1:8">
      <c r="A34" s="453"/>
      <c r="B34" s="452"/>
      <c r="C34" s="443"/>
      <c r="D34" s="443"/>
      <c r="E34" s="443"/>
      <c r="F34" s="443"/>
      <c r="G34" s="443"/>
      <c r="H34" s="445"/>
    </row>
    <row r="35" spans="1:8">
      <c r="A35" s="453"/>
      <c r="B35" s="452"/>
      <c r="C35" s="443"/>
      <c r="D35" s="443"/>
      <c r="E35" s="443"/>
      <c r="F35" s="443"/>
      <c r="G35" s="443"/>
      <c r="H35" s="445"/>
    </row>
    <row r="36" spans="1:8">
      <c r="A36" s="453"/>
      <c r="B36" s="452"/>
      <c r="C36" s="443"/>
      <c r="D36" s="443"/>
      <c r="E36" s="443"/>
      <c r="F36" s="443"/>
      <c r="G36" s="443"/>
      <c r="H36" s="445"/>
    </row>
    <row r="37" spans="1:8">
      <c r="A37" s="453"/>
      <c r="B37" s="452"/>
      <c r="C37" s="443"/>
      <c r="D37" s="443"/>
      <c r="E37" s="443"/>
      <c r="F37" s="443"/>
      <c r="G37" s="443"/>
      <c r="H37" s="445"/>
    </row>
  </sheetData>
  <sheetProtection password="C7B6" sheet="1" objects="1" scenarios="1" formatCells="0" formatColumns="0" formatRows="0" insertColumns="0"/>
  <mergeCells count="5">
    <mergeCell ref="K23:U23"/>
    <mergeCell ref="L3:L5"/>
    <mergeCell ref="M3:M5"/>
    <mergeCell ref="O3:O5"/>
    <mergeCell ref="Q3:Q5"/>
  </mergeCells>
  <printOptions horizontalCentered="1" verticalCentered="1"/>
  <pageMargins left="0.2" right="0.2" top="0.25" bottom="0.25" header="0.3" footer="0.3"/>
  <pageSetup paperSize="5" scale="6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K1" zoomScaleNormal="100" workbookViewId="0">
      <selection activeCell="V10" sqref="V10"/>
    </sheetView>
  </sheetViews>
  <sheetFormatPr defaultColWidth="10.5546875" defaultRowHeight="15.6"/>
  <cols>
    <col min="1" max="9" width="10.5546875" style="46" hidden="1" customWidth="1"/>
    <col min="10" max="10" width="10" style="49" customWidth="1"/>
    <col min="11" max="11" width="27.6640625" style="46" customWidth="1"/>
    <col min="12" max="12" width="9.88671875" style="46" customWidth="1"/>
    <col min="13" max="13" width="10.109375" style="46" customWidth="1"/>
    <col min="14" max="14" width="14.5546875" style="46" customWidth="1"/>
    <col min="15" max="15" width="17.6640625" style="46" customWidth="1"/>
    <col min="16" max="16" width="17" style="46" customWidth="1"/>
    <col min="17" max="17" width="1" style="46" customWidth="1"/>
    <col min="18" max="18" width="17.5546875" style="46" customWidth="1"/>
    <col min="19" max="20" width="19.5546875" style="46" customWidth="1"/>
    <col min="21" max="21" width="20" style="46" customWidth="1"/>
    <col min="22" max="23" width="19.109375" style="46" customWidth="1"/>
    <col min="24" max="27" width="18.33203125" style="46" customWidth="1"/>
    <col min="28" max="16384" width="10.5546875" style="46"/>
  </cols>
  <sheetData>
    <row r="1" spans="1:27" s="48" customFormat="1" ht="18.600000000000001" thickBot="1">
      <c r="A1" s="443" t="str">
        <f ca="1">MID(CELL("filename",A2),FIND("]",CELL("filename",A2))+1,256)</f>
        <v>UFB-3 Appropriations Summary</v>
      </c>
      <c r="B1" s="443">
        <f>ROW()</f>
        <v>1</v>
      </c>
      <c r="C1" s="443" t="str">
        <f>'Cover Page'!K6</f>
        <v>0122</v>
      </c>
      <c r="D1" s="443">
        <f>'Cover Page'!K4</f>
        <v>2023</v>
      </c>
      <c r="E1" s="443" t="s">
        <v>2031</v>
      </c>
      <c r="F1" s="443" t="s">
        <v>2114</v>
      </c>
      <c r="G1" s="443"/>
      <c r="H1" s="454">
        <f>'Cover Page'!M38</f>
        <v>0</v>
      </c>
      <c r="J1" s="643" t="s">
        <v>268</v>
      </c>
      <c r="K1" s="643"/>
      <c r="L1" s="643"/>
      <c r="M1" s="643"/>
      <c r="N1" s="643"/>
      <c r="O1" s="643"/>
      <c r="P1" s="643"/>
      <c r="Q1" s="643"/>
      <c r="R1" s="643"/>
      <c r="S1" s="643"/>
      <c r="T1" s="643"/>
      <c r="U1" s="643"/>
      <c r="V1" s="643"/>
      <c r="W1" s="643"/>
    </row>
    <row r="2" spans="1:27" ht="16.2" thickTop="1">
      <c r="A2" s="443" t="str">
        <f ca="1">MID(CELL("filename",A2),FIND("]",CELL("filename",A2))+1,256)</f>
        <v>UFB-3 Appropriations Summary</v>
      </c>
      <c r="B2" s="443">
        <f>ROW()</f>
        <v>2</v>
      </c>
      <c r="C2" s="443" t="str">
        <f>'Cover Page'!K6</f>
        <v>0122</v>
      </c>
      <c r="D2" s="443">
        <f>'Cover Page'!K4</f>
        <v>2023</v>
      </c>
      <c r="E2" s="443" t="s">
        <v>2031</v>
      </c>
      <c r="F2" s="443" t="s">
        <v>2114</v>
      </c>
      <c r="G2" s="443" t="s">
        <v>121</v>
      </c>
      <c r="H2" s="454">
        <f>'Cover Page'!M38</f>
        <v>0</v>
      </c>
      <c r="J2" s="317"/>
      <c r="K2" s="322"/>
      <c r="L2" s="646" t="s">
        <v>209</v>
      </c>
      <c r="M2" s="647"/>
      <c r="N2" s="635" t="s">
        <v>62</v>
      </c>
      <c r="O2" s="635" t="s">
        <v>63</v>
      </c>
      <c r="P2" s="635" t="s">
        <v>306</v>
      </c>
      <c r="Q2" s="38"/>
      <c r="R2" s="635" t="s">
        <v>64</v>
      </c>
      <c r="S2" s="323" t="s">
        <v>42</v>
      </c>
      <c r="T2" s="323" t="s">
        <v>2269</v>
      </c>
      <c r="U2" s="408" t="s">
        <v>300</v>
      </c>
      <c r="V2" s="567"/>
      <c r="W2" s="567"/>
      <c r="X2" s="567"/>
      <c r="Y2" s="567"/>
      <c r="Z2" s="567"/>
      <c r="AA2" s="567"/>
    </row>
    <row r="3" spans="1:27">
      <c r="A3" s="443" t="str">
        <f t="shared" ref="A3:A28" ca="1" si="0">MID(CELL("filename",A3),FIND("]",CELL("filename",A3))+1,256)</f>
        <v>UFB-3 Appropriations Summary</v>
      </c>
      <c r="B3" s="443">
        <f>ROW()</f>
        <v>3</v>
      </c>
      <c r="C3" s="443" t="str">
        <f>'Cover Page'!K6</f>
        <v>0122</v>
      </c>
      <c r="D3" s="443">
        <f>'Cover Page'!K4</f>
        <v>2023</v>
      </c>
      <c r="E3" s="443" t="s">
        <v>2031</v>
      </c>
      <c r="F3" s="443" t="s">
        <v>2114</v>
      </c>
      <c r="G3" s="443" t="s">
        <v>121</v>
      </c>
      <c r="H3" s="454">
        <f>'Cover Page'!M38</f>
        <v>0</v>
      </c>
      <c r="J3" s="318" t="s">
        <v>43</v>
      </c>
      <c r="L3" s="178" t="s">
        <v>210</v>
      </c>
      <c r="M3" s="179" t="s">
        <v>211</v>
      </c>
      <c r="N3" s="636"/>
      <c r="O3" s="644"/>
      <c r="P3" s="644"/>
      <c r="Q3" s="50"/>
      <c r="R3" s="636"/>
      <c r="S3" s="39" t="s">
        <v>44</v>
      </c>
      <c r="T3" s="39" t="s">
        <v>2270</v>
      </c>
      <c r="U3" s="406" t="s">
        <v>44</v>
      </c>
      <c r="V3" s="406" t="s">
        <v>45</v>
      </c>
      <c r="W3" s="406" t="s">
        <v>45</v>
      </c>
      <c r="X3" s="406" t="s">
        <v>45</v>
      </c>
      <c r="Y3" s="406" t="s">
        <v>45</v>
      </c>
      <c r="Z3" s="406" t="s">
        <v>45</v>
      </c>
      <c r="AA3" s="406" t="s">
        <v>45</v>
      </c>
    </row>
    <row r="4" spans="1:27" ht="47.25" customHeight="1">
      <c r="A4" s="443" t="str">
        <f t="shared" ca="1" si="0"/>
        <v>UFB-3 Appropriations Summary</v>
      </c>
      <c r="B4" s="443">
        <f>ROW()</f>
        <v>4</v>
      </c>
      <c r="C4" s="443" t="str">
        <f>'Cover Page'!K6</f>
        <v>0122</v>
      </c>
      <c r="D4" s="443">
        <f>'Cover Page'!K4</f>
        <v>2023</v>
      </c>
      <c r="E4" s="443" t="s">
        <v>2031</v>
      </c>
      <c r="F4" s="443" t="s">
        <v>2114</v>
      </c>
      <c r="G4" s="443" t="s">
        <v>121</v>
      </c>
      <c r="H4" s="454">
        <f>'Cover Page'!M38</f>
        <v>0</v>
      </c>
      <c r="L4" s="180"/>
      <c r="M4" s="181"/>
      <c r="N4" s="637"/>
      <c r="O4" s="645"/>
      <c r="P4" s="645"/>
      <c r="Q4" s="52"/>
      <c r="R4" s="637"/>
      <c r="S4" s="43"/>
      <c r="T4" s="43"/>
      <c r="U4" s="407"/>
      <c r="V4" s="407"/>
      <c r="W4" s="407"/>
      <c r="X4" s="407"/>
      <c r="Y4" s="407"/>
      <c r="Z4" s="407"/>
      <c r="AA4" s="407"/>
    </row>
    <row r="5" spans="1:27">
      <c r="A5" s="443" t="str">
        <f t="shared" ca="1" si="0"/>
        <v>UFB-3 Appropriations Summary</v>
      </c>
      <c r="B5" s="443">
        <f>ROW()</f>
        <v>5</v>
      </c>
      <c r="C5" s="443" t="str">
        <f>'Cover Page'!K6</f>
        <v>0122</v>
      </c>
      <c r="D5" s="443">
        <f>'Cover Page'!K4</f>
        <v>2023</v>
      </c>
      <c r="E5" s="443" t="s">
        <v>2031</v>
      </c>
      <c r="F5" s="443" t="s">
        <v>2114</v>
      </c>
      <c r="G5" s="443" t="s">
        <v>2136</v>
      </c>
      <c r="H5" s="454">
        <f>'Cover Page'!M38</f>
        <v>0</v>
      </c>
      <c r="J5" s="319">
        <v>20</v>
      </c>
      <c r="K5" s="562" t="s">
        <v>65</v>
      </c>
      <c r="L5" s="216">
        <v>11</v>
      </c>
      <c r="M5" s="217">
        <v>5</v>
      </c>
      <c r="N5" s="232">
        <f t="shared" ref="N5:N28" si="1">O5/P5</f>
        <v>8.2511867289866023E-2</v>
      </c>
      <c r="O5" s="228">
        <f t="shared" ref="O5:O28" si="2">(R5-P5)</f>
        <v>201568.05000000028</v>
      </c>
      <c r="P5" s="599">
        <v>2442897.69</v>
      </c>
      <c r="Q5" s="600"/>
      <c r="R5" s="601">
        <f t="shared" ref="R5:R27" si="3">SUM(S5:AA5)</f>
        <v>2644465.7400000002</v>
      </c>
      <c r="S5" s="599">
        <v>2633827.2200000002</v>
      </c>
      <c r="T5" s="599">
        <f>8510.82+2127.7</f>
        <v>10638.52</v>
      </c>
      <c r="U5" s="599"/>
      <c r="V5" s="599">
        <v>0</v>
      </c>
      <c r="W5" s="231"/>
      <c r="X5" s="231"/>
      <c r="Y5" s="231"/>
      <c r="Z5" s="231"/>
      <c r="AA5" s="231"/>
    </row>
    <row r="6" spans="1:27">
      <c r="A6" s="443" t="str">
        <f t="shared" ca="1" si="0"/>
        <v>UFB-3 Appropriations Summary</v>
      </c>
      <c r="B6" s="443">
        <f>ROW()</f>
        <v>6</v>
      </c>
      <c r="C6" s="443" t="str">
        <f>'Cover Page'!K6</f>
        <v>0122</v>
      </c>
      <c r="D6" s="443">
        <f>'Cover Page'!K4</f>
        <v>2023</v>
      </c>
      <c r="E6" s="443" t="s">
        <v>2031</v>
      </c>
      <c r="F6" s="443" t="s">
        <v>2114</v>
      </c>
      <c r="G6" s="443" t="s">
        <v>2115</v>
      </c>
      <c r="H6" s="454">
        <f>'Cover Page'!M38</f>
        <v>0</v>
      </c>
      <c r="J6" s="319">
        <v>21</v>
      </c>
      <c r="K6" s="51" t="s">
        <v>66</v>
      </c>
      <c r="L6" s="216"/>
      <c r="M6" s="217">
        <v>2</v>
      </c>
      <c r="N6" s="232">
        <f t="shared" si="1"/>
        <v>0.28414755732801594</v>
      </c>
      <c r="O6" s="228">
        <f t="shared" si="2"/>
        <v>14250</v>
      </c>
      <c r="P6" s="599">
        <v>50150</v>
      </c>
      <c r="Q6" s="600"/>
      <c r="R6" s="601">
        <f t="shared" si="3"/>
        <v>64400</v>
      </c>
      <c r="S6" s="599">
        <v>64400</v>
      </c>
      <c r="T6" s="599"/>
      <c r="U6" s="599"/>
      <c r="V6" s="599">
        <v>0</v>
      </c>
      <c r="W6" s="231"/>
      <c r="X6" s="231"/>
      <c r="Y6" s="231"/>
      <c r="Z6" s="231"/>
      <c r="AA6" s="231"/>
    </row>
    <row r="7" spans="1:27">
      <c r="A7" s="443" t="str">
        <f t="shared" ca="1" si="0"/>
        <v>UFB-3 Appropriations Summary</v>
      </c>
      <c r="B7" s="443">
        <f>ROW()</f>
        <v>7</v>
      </c>
      <c r="C7" s="443" t="str">
        <f>'Cover Page'!K6</f>
        <v>0122</v>
      </c>
      <c r="D7" s="443">
        <f>'Cover Page'!K4</f>
        <v>2023</v>
      </c>
      <c r="E7" s="443" t="s">
        <v>2031</v>
      </c>
      <c r="F7" s="443" t="s">
        <v>2114</v>
      </c>
      <c r="G7" s="443" t="s">
        <v>2116</v>
      </c>
      <c r="H7" s="454">
        <f>'Cover Page'!M38</f>
        <v>0</v>
      </c>
      <c r="J7" s="319">
        <v>22</v>
      </c>
      <c r="K7" s="51" t="s">
        <v>67</v>
      </c>
      <c r="L7" s="216">
        <v>9</v>
      </c>
      <c r="M7" s="217">
        <v>3</v>
      </c>
      <c r="N7" s="232">
        <f t="shared" si="1"/>
        <v>1.7927033827229523E-2</v>
      </c>
      <c r="O7" s="228">
        <f t="shared" si="2"/>
        <v>12825</v>
      </c>
      <c r="P7" s="599">
        <v>715400</v>
      </c>
      <c r="Q7" s="600"/>
      <c r="R7" s="601">
        <f t="shared" si="3"/>
        <v>728225</v>
      </c>
      <c r="S7" s="599">
        <v>705100</v>
      </c>
      <c r="T7" s="599">
        <v>23125</v>
      </c>
      <c r="U7" s="599"/>
      <c r="V7" s="599">
        <v>0</v>
      </c>
      <c r="W7" s="231"/>
      <c r="X7" s="231"/>
      <c r="Y7" s="231"/>
      <c r="Z7" s="231"/>
      <c r="AA7" s="231"/>
    </row>
    <row r="8" spans="1:27">
      <c r="A8" s="443" t="str">
        <f t="shared" ca="1" si="0"/>
        <v>UFB-3 Appropriations Summary</v>
      </c>
      <c r="B8" s="443">
        <f>ROW()</f>
        <v>8</v>
      </c>
      <c r="C8" s="443" t="str">
        <f>'Cover Page'!K6</f>
        <v>0122</v>
      </c>
      <c r="D8" s="443">
        <f>'Cover Page'!K4</f>
        <v>2023</v>
      </c>
      <c r="E8" s="443" t="s">
        <v>2031</v>
      </c>
      <c r="F8" s="443" t="s">
        <v>2114</v>
      </c>
      <c r="G8" s="443" t="s">
        <v>2117</v>
      </c>
      <c r="H8" s="454">
        <f>'Cover Page'!M38</f>
        <v>0</v>
      </c>
      <c r="J8" s="319">
        <v>23</v>
      </c>
      <c r="K8" s="51" t="s">
        <v>68</v>
      </c>
      <c r="L8" s="216"/>
      <c r="M8" s="217"/>
      <c r="N8" s="232">
        <f t="shared" si="1"/>
        <v>0.10925105280207321</v>
      </c>
      <c r="O8" s="228">
        <f t="shared" si="2"/>
        <v>337258</v>
      </c>
      <c r="P8" s="599">
        <v>3087000</v>
      </c>
      <c r="Q8" s="600"/>
      <c r="R8" s="601">
        <f t="shared" si="3"/>
        <v>3424258</v>
      </c>
      <c r="S8" s="599">
        <v>3424258</v>
      </c>
      <c r="T8" s="599"/>
      <c r="U8" s="599"/>
      <c r="V8" s="599">
        <v>0</v>
      </c>
      <c r="W8" s="231"/>
      <c r="X8" s="231"/>
      <c r="Y8" s="231"/>
      <c r="Z8" s="231"/>
      <c r="AA8" s="231"/>
    </row>
    <row r="9" spans="1:27">
      <c r="A9" s="443" t="str">
        <f t="shared" ca="1" si="0"/>
        <v>UFB-3 Appropriations Summary</v>
      </c>
      <c r="B9" s="443">
        <f>ROW()</f>
        <v>9</v>
      </c>
      <c r="C9" s="443" t="str">
        <f>'Cover Page'!K6</f>
        <v>0122</v>
      </c>
      <c r="D9" s="443">
        <f>'Cover Page'!K4</f>
        <v>2023</v>
      </c>
      <c r="E9" s="443" t="s">
        <v>2031</v>
      </c>
      <c r="F9" s="443" t="s">
        <v>2114</v>
      </c>
      <c r="G9" s="443" t="s">
        <v>2118</v>
      </c>
      <c r="H9" s="454">
        <f>'Cover Page'!M38</f>
        <v>0</v>
      </c>
      <c r="J9" s="319">
        <v>25</v>
      </c>
      <c r="K9" s="53" t="s">
        <v>69</v>
      </c>
      <c r="L9" s="218">
        <v>95</v>
      </c>
      <c r="M9" s="219">
        <v>13</v>
      </c>
      <c r="N9" s="232">
        <f t="shared" si="1"/>
        <v>7.9580285029823145E-2</v>
      </c>
      <c r="O9" s="228">
        <f t="shared" si="2"/>
        <v>795836.96000000089</v>
      </c>
      <c r="P9" s="599">
        <v>10000428.619999999</v>
      </c>
      <c r="Q9" s="600"/>
      <c r="R9" s="601">
        <f t="shared" si="3"/>
        <v>10796265.58</v>
      </c>
      <c r="S9" s="602">
        <v>10786650</v>
      </c>
      <c r="T9" s="602">
        <f>4241.09+94.49+4200+1080</f>
        <v>9615.58</v>
      </c>
      <c r="U9" s="602"/>
      <c r="V9" s="602">
        <v>0</v>
      </c>
      <c r="W9" s="376"/>
      <c r="X9" s="376"/>
      <c r="Y9" s="376"/>
      <c r="Z9" s="376"/>
      <c r="AA9" s="376"/>
    </row>
    <row r="10" spans="1:27">
      <c r="A10" s="443" t="str">
        <f ca="1">MID(CELL("filename",A10),FIND("]",CELL("filename",A10))+1,256)</f>
        <v>UFB-3 Appropriations Summary</v>
      </c>
      <c r="B10" s="443">
        <f>ROW()</f>
        <v>10</v>
      </c>
      <c r="C10" s="443" t="str">
        <f>'Cover Page'!K6</f>
        <v>0122</v>
      </c>
      <c r="D10" s="443">
        <f>'Cover Page'!K4</f>
        <v>2023</v>
      </c>
      <c r="E10" s="443" t="s">
        <v>2031</v>
      </c>
      <c r="F10" s="443" t="s">
        <v>2114</v>
      </c>
      <c r="G10" s="443" t="s">
        <v>2119</v>
      </c>
      <c r="H10" s="454">
        <f>'Cover Page'!M38</f>
        <v>0</v>
      </c>
      <c r="J10" s="319">
        <v>26</v>
      </c>
      <c r="K10" s="53" t="s">
        <v>70</v>
      </c>
      <c r="L10" s="218">
        <v>41</v>
      </c>
      <c r="M10" s="219">
        <v>5</v>
      </c>
      <c r="N10" s="232">
        <f t="shared" si="1"/>
        <v>1.5976523748682046</v>
      </c>
      <c r="O10" s="228">
        <f t="shared" si="2"/>
        <v>5270221.4700000007</v>
      </c>
      <c r="P10" s="599">
        <v>3298728.53</v>
      </c>
      <c r="Q10" s="600"/>
      <c r="R10" s="601">
        <f t="shared" si="3"/>
        <v>8568950</v>
      </c>
      <c r="S10" s="602">
        <v>3587450</v>
      </c>
      <c r="T10" s="602">
        <v>50000</v>
      </c>
      <c r="U10" s="602"/>
      <c r="V10" s="602">
        <v>4931500</v>
      </c>
      <c r="W10" s="376"/>
      <c r="X10" s="376"/>
      <c r="Y10" s="376"/>
      <c r="Z10" s="376"/>
      <c r="AA10" s="376"/>
    </row>
    <row r="11" spans="1:27">
      <c r="A11" s="443" t="str">
        <f ca="1">MID(CELL("filename",A11),FIND("]",CELL("filename",A11))+1,256)</f>
        <v>UFB-3 Appropriations Summary</v>
      </c>
      <c r="B11" s="443">
        <f>ROW()</f>
        <v>11</v>
      </c>
      <c r="C11" s="443" t="str">
        <f>'Cover Page'!K6</f>
        <v>0122</v>
      </c>
      <c r="D11" s="443">
        <f>'Cover Page'!K4</f>
        <v>2023</v>
      </c>
      <c r="E11" s="443" t="s">
        <v>2031</v>
      </c>
      <c r="F11" s="443" t="s">
        <v>2114</v>
      </c>
      <c r="G11" s="443" t="s">
        <v>2120</v>
      </c>
      <c r="H11" s="454">
        <f>'Cover Page'!M38</f>
        <v>0</v>
      </c>
      <c r="J11" s="319">
        <v>27</v>
      </c>
      <c r="K11" s="53" t="s">
        <v>71</v>
      </c>
      <c r="L11" s="218"/>
      <c r="M11" s="219"/>
      <c r="N11" s="232">
        <f t="shared" si="1"/>
        <v>0</v>
      </c>
      <c r="O11" s="228">
        <f t="shared" si="2"/>
        <v>0</v>
      </c>
      <c r="P11" s="599">
        <v>8400</v>
      </c>
      <c r="Q11" s="600"/>
      <c r="R11" s="601">
        <f t="shared" si="3"/>
        <v>8400</v>
      </c>
      <c r="S11" s="602">
        <v>8400</v>
      </c>
      <c r="T11" s="602"/>
      <c r="U11" s="602"/>
      <c r="V11" s="602">
        <v>0</v>
      </c>
      <c r="W11" s="376"/>
      <c r="X11" s="376"/>
      <c r="Y11" s="376"/>
      <c r="Z11" s="376"/>
      <c r="AA11" s="376"/>
    </row>
    <row r="12" spans="1:27">
      <c r="A12" s="443" t="str">
        <f ca="1">MID(CELL("filename",A12),FIND("]",CELL("filename",A12))+1,256)</f>
        <v>UFB-3 Appropriations Summary</v>
      </c>
      <c r="B12" s="443">
        <f>ROW()</f>
        <v>12</v>
      </c>
      <c r="C12" s="443" t="str">
        <f>'Cover Page'!K6</f>
        <v>0122</v>
      </c>
      <c r="D12" s="443">
        <f>'Cover Page'!K4</f>
        <v>2023</v>
      </c>
      <c r="E12" s="443" t="s">
        <v>2031</v>
      </c>
      <c r="F12" s="443" t="s">
        <v>2114</v>
      </c>
      <c r="G12" s="443" t="s">
        <v>2121</v>
      </c>
      <c r="H12" s="454">
        <f>'Cover Page'!M38</f>
        <v>0</v>
      </c>
      <c r="J12" s="319">
        <v>28</v>
      </c>
      <c r="K12" s="53" t="s">
        <v>72</v>
      </c>
      <c r="L12" s="218">
        <v>3</v>
      </c>
      <c r="M12" s="219">
        <v>104</v>
      </c>
      <c r="N12" s="232">
        <f t="shared" si="1"/>
        <v>1.4207689861827197E-3</v>
      </c>
      <c r="O12" s="228">
        <f t="shared" si="2"/>
        <v>1765</v>
      </c>
      <c r="P12" s="599">
        <v>1242285</v>
      </c>
      <c r="Q12" s="600"/>
      <c r="R12" s="601">
        <f t="shared" si="3"/>
        <v>1244050</v>
      </c>
      <c r="S12" s="602">
        <v>1244050</v>
      </c>
      <c r="T12" s="602"/>
      <c r="U12" s="602"/>
      <c r="V12" s="602">
        <v>0</v>
      </c>
      <c r="W12" s="376"/>
      <c r="X12" s="376"/>
      <c r="Y12" s="376"/>
      <c r="Z12" s="376"/>
      <c r="AA12" s="376"/>
    </row>
    <row r="13" spans="1:27">
      <c r="A13" s="443" t="str">
        <f ca="1">MID(CELL("filename",A13),FIND("]",CELL("filename",A13))+1,256)</f>
        <v>UFB-3 Appropriations Summary</v>
      </c>
      <c r="B13" s="443">
        <f>ROW()</f>
        <v>13</v>
      </c>
      <c r="C13" s="443" t="str">
        <f>'Cover Page'!K6</f>
        <v>0122</v>
      </c>
      <c r="D13" s="443">
        <f>'Cover Page'!K4</f>
        <v>2023</v>
      </c>
      <c r="E13" s="443" t="s">
        <v>2031</v>
      </c>
      <c r="F13" s="443" t="s">
        <v>2114</v>
      </c>
      <c r="G13" s="443" t="s">
        <v>2122</v>
      </c>
      <c r="H13" s="454">
        <f>'Cover Page'!M38</f>
        <v>0</v>
      </c>
      <c r="J13" s="319">
        <v>29</v>
      </c>
      <c r="K13" s="53" t="s">
        <v>73</v>
      </c>
      <c r="L13" s="218"/>
      <c r="M13" s="219"/>
      <c r="N13" s="232" t="e">
        <f t="shared" si="1"/>
        <v>#DIV/0!</v>
      </c>
      <c r="O13" s="228">
        <f t="shared" si="2"/>
        <v>0</v>
      </c>
      <c r="P13" s="599">
        <v>0</v>
      </c>
      <c r="Q13" s="600"/>
      <c r="R13" s="601">
        <f t="shared" si="3"/>
        <v>0</v>
      </c>
      <c r="S13" s="602">
        <v>0</v>
      </c>
      <c r="T13" s="602"/>
      <c r="U13" s="602"/>
      <c r="V13" s="602">
        <v>0</v>
      </c>
      <c r="W13" s="376"/>
      <c r="X13" s="376"/>
      <c r="Y13" s="376"/>
      <c r="Z13" s="376"/>
      <c r="AA13" s="376"/>
    </row>
    <row r="14" spans="1:27">
      <c r="A14" s="443" t="str">
        <f t="shared" ca="1" si="0"/>
        <v>UFB-3 Appropriations Summary</v>
      </c>
      <c r="B14" s="443">
        <f>ROW()</f>
        <v>14</v>
      </c>
      <c r="C14" s="443" t="str">
        <f>'Cover Page'!K6</f>
        <v>0122</v>
      </c>
      <c r="D14" s="443">
        <f>'Cover Page'!K4</f>
        <v>2023</v>
      </c>
      <c r="E14" s="443" t="s">
        <v>2031</v>
      </c>
      <c r="F14" s="443" t="s">
        <v>2114</v>
      </c>
      <c r="G14" s="443" t="s">
        <v>2123</v>
      </c>
      <c r="H14" s="454">
        <f>'Cover Page'!M38</f>
        <v>0</v>
      </c>
      <c r="J14" s="319">
        <v>30</v>
      </c>
      <c r="K14" s="53" t="s">
        <v>74</v>
      </c>
      <c r="L14" s="218"/>
      <c r="M14" s="219"/>
      <c r="N14" s="232">
        <f t="shared" si="1"/>
        <v>0</v>
      </c>
      <c r="O14" s="228">
        <f t="shared" si="2"/>
        <v>0</v>
      </c>
      <c r="P14" s="599">
        <v>300000</v>
      </c>
      <c r="Q14" s="600"/>
      <c r="R14" s="601">
        <f t="shared" si="3"/>
        <v>300000</v>
      </c>
      <c r="S14" s="602">
        <v>300000</v>
      </c>
      <c r="T14" s="602"/>
      <c r="U14" s="602"/>
      <c r="V14" s="602">
        <v>0</v>
      </c>
      <c r="W14" s="376"/>
      <c r="X14" s="376"/>
      <c r="Y14" s="376"/>
      <c r="Z14" s="376"/>
      <c r="AA14" s="376"/>
    </row>
    <row r="15" spans="1:27">
      <c r="A15" s="443" t="str">
        <f t="shared" ca="1" si="0"/>
        <v>UFB-3 Appropriations Summary</v>
      </c>
      <c r="B15" s="443">
        <f>ROW()</f>
        <v>15</v>
      </c>
      <c r="C15" s="443" t="str">
        <f>'Cover Page'!K7</f>
        <v>Website:</v>
      </c>
      <c r="D15" s="443">
        <f>'Cover Page'!K4</f>
        <v>2023</v>
      </c>
      <c r="E15" s="443" t="s">
        <v>2031</v>
      </c>
      <c r="F15" s="443" t="s">
        <v>2114</v>
      </c>
      <c r="G15" s="443" t="s">
        <v>2123</v>
      </c>
      <c r="H15" s="454">
        <f>'Cover Page'!M39</f>
        <v>0</v>
      </c>
      <c r="J15" s="319">
        <v>31</v>
      </c>
      <c r="K15" s="53" t="s">
        <v>75</v>
      </c>
      <c r="L15" s="218"/>
      <c r="M15" s="219"/>
      <c r="N15" s="232">
        <f t="shared" si="1"/>
        <v>0.2151394422310757</v>
      </c>
      <c r="O15" s="228">
        <f t="shared" ref="O15" si="4">(R15-P15)</f>
        <v>216000</v>
      </c>
      <c r="P15" s="599">
        <v>1004000</v>
      </c>
      <c r="Q15" s="600"/>
      <c r="R15" s="601">
        <f t="shared" si="3"/>
        <v>1220000</v>
      </c>
      <c r="S15" s="602">
        <v>1220000</v>
      </c>
      <c r="T15" s="602"/>
      <c r="U15" s="602"/>
      <c r="V15" s="602">
        <v>0</v>
      </c>
      <c r="W15" s="376"/>
      <c r="X15" s="376"/>
      <c r="Y15" s="376"/>
      <c r="Z15" s="376"/>
      <c r="AA15" s="376"/>
    </row>
    <row r="16" spans="1:27">
      <c r="A16" s="443" t="str">
        <f t="shared" ca="1" si="0"/>
        <v>UFB-3 Appropriations Summary</v>
      </c>
      <c r="B16" s="443">
        <f>ROW()</f>
        <v>16</v>
      </c>
      <c r="C16" s="443" t="str">
        <f>'Cover Page'!K6</f>
        <v>0122</v>
      </c>
      <c r="D16" s="443">
        <f>'Cover Page'!K4</f>
        <v>2023</v>
      </c>
      <c r="E16" s="443" t="s">
        <v>2031</v>
      </c>
      <c r="F16" s="443" t="s">
        <v>2114</v>
      </c>
      <c r="G16" s="443" t="s">
        <v>2124</v>
      </c>
      <c r="H16" s="454">
        <f>'Cover Page'!M38</f>
        <v>0</v>
      </c>
      <c r="J16" s="319">
        <v>32</v>
      </c>
      <c r="K16" s="501" t="s">
        <v>2283</v>
      </c>
      <c r="L16" s="218"/>
      <c r="M16" s="219"/>
      <c r="N16" s="232" t="e">
        <f t="shared" si="1"/>
        <v>#DIV/0!</v>
      </c>
      <c r="O16" s="228">
        <f t="shared" si="2"/>
        <v>0</v>
      </c>
      <c r="P16" s="599">
        <v>0</v>
      </c>
      <c r="Q16" s="600"/>
      <c r="R16" s="601">
        <f t="shared" si="3"/>
        <v>0</v>
      </c>
      <c r="S16" s="602">
        <v>0</v>
      </c>
      <c r="T16" s="602"/>
      <c r="U16" s="602"/>
      <c r="V16" s="602">
        <v>0</v>
      </c>
      <c r="W16" s="376"/>
      <c r="X16" s="376"/>
      <c r="Y16" s="376"/>
      <c r="Z16" s="376"/>
      <c r="AA16" s="376"/>
    </row>
    <row r="17" spans="1:27">
      <c r="A17" s="443" t="str">
        <f t="shared" ca="1" si="0"/>
        <v>UFB-3 Appropriations Summary</v>
      </c>
      <c r="B17" s="443">
        <f>ROW()</f>
        <v>17</v>
      </c>
      <c r="C17" s="443" t="str">
        <f>'Cover Page'!K6</f>
        <v>0122</v>
      </c>
      <c r="D17" s="443">
        <f>'Cover Page'!K4</f>
        <v>2023</v>
      </c>
      <c r="E17" s="443" t="s">
        <v>2031</v>
      </c>
      <c r="F17" s="443" t="s">
        <v>2114</v>
      </c>
      <c r="G17" s="443" t="s">
        <v>2125</v>
      </c>
      <c r="H17" s="454">
        <f>'Cover Page'!M38</f>
        <v>0</v>
      </c>
      <c r="J17" s="319">
        <v>35</v>
      </c>
      <c r="K17" s="53" t="s">
        <v>76</v>
      </c>
      <c r="L17" s="218"/>
      <c r="M17" s="219"/>
      <c r="N17" s="232">
        <f t="shared" si="1"/>
        <v>0</v>
      </c>
      <c r="O17" s="228">
        <f t="shared" si="2"/>
        <v>0</v>
      </c>
      <c r="P17" s="599">
        <v>5000</v>
      </c>
      <c r="Q17" s="600"/>
      <c r="R17" s="601">
        <f t="shared" si="3"/>
        <v>5000</v>
      </c>
      <c r="S17" s="602">
        <v>5000</v>
      </c>
      <c r="T17" s="602"/>
      <c r="U17" s="602"/>
      <c r="V17" s="602">
        <v>0</v>
      </c>
      <c r="W17" s="376"/>
      <c r="X17" s="376"/>
      <c r="Y17" s="376"/>
      <c r="Z17" s="376"/>
      <c r="AA17" s="376"/>
    </row>
    <row r="18" spans="1:27">
      <c r="A18" s="443" t="str">
        <f t="shared" ca="1" si="0"/>
        <v>UFB-3 Appropriations Summary</v>
      </c>
      <c r="B18" s="443">
        <f>ROW()</f>
        <v>18</v>
      </c>
      <c r="C18" s="443" t="str">
        <f>'Cover Page'!K6</f>
        <v>0122</v>
      </c>
      <c r="D18" s="443">
        <f>'Cover Page'!K4</f>
        <v>2023</v>
      </c>
      <c r="E18" s="443" t="s">
        <v>2031</v>
      </c>
      <c r="F18" s="443" t="s">
        <v>2114</v>
      </c>
      <c r="G18" s="443" t="s">
        <v>2126</v>
      </c>
      <c r="H18" s="454">
        <f>'Cover Page'!M38</f>
        <v>0</v>
      </c>
      <c r="J18" s="319">
        <v>36</v>
      </c>
      <c r="K18" s="53" t="s">
        <v>77</v>
      </c>
      <c r="L18" s="218"/>
      <c r="M18" s="219"/>
      <c r="N18" s="232">
        <f t="shared" si="1"/>
        <v>0.13272249133138764</v>
      </c>
      <c r="O18" s="228">
        <f t="shared" si="2"/>
        <v>516172.56999999983</v>
      </c>
      <c r="P18" s="599">
        <v>3889111.52</v>
      </c>
      <c r="Q18" s="600"/>
      <c r="R18" s="601">
        <f t="shared" si="3"/>
        <v>4405284.09</v>
      </c>
      <c r="S18" s="602">
        <v>4294034.09</v>
      </c>
      <c r="T18" s="602"/>
      <c r="U18" s="602"/>
      <c r="V18" s="602">
        <f>110000+1000+250</f>
        <v>111250</v>
      </c>
      <c r="W18" s="376"/>
      <c r="X18" s="376"/>
      <c r="Y18" s="376"/>
      <c r="Z18" s="376"/>
      <c r="AA18" s="376"/>
    </row>
    <row r="19" spans="1:27">
      <c r="A19" s="443" t="str">
        <f t="shared" ca="1" si="0"/>
        <v>UFB-3 Appropriations Summary</v>
      </c>
      <c r="B19" s="443">
        <f>ROW()</f>
        <v>19</v>
      </c>
      <c r="C19" s="443" t="str">
        <f>'Cover Page'!K6</f>
        <v>0122</v>
      </c>
      <c r="D19" s="443">
        <f>'Cover Page'!K4</f>
        <v>2023</v>
      </c>
      <c r="E19" s="443" t="s">
        <v>2031</v>
      </c>
      <c r="F19" s="443" t="s">
        <v>2114</v>
      </c>
      <c r="G19" s="443" t="s">
        <v>2127</v>
      </c>
      <c r="H19" s="454">
        <f>'Cover Page'!M38</f>
        <v>0</v>
      </c>
      <c r="J19" s="319">
        <v>37</v>
      </c>
      <c r="K19" s="53" t="s">
        <v>78</v>
      </c>
      <c r="L19" s="218"/>
      <c r="M19" s="219"/>
      <c r="N19" s="232" t="e">
        <f t="shared" si="1"/>
        <v>#DIV/0!</v>
      </c>
      <c r="O19" s="228">
        <f t="shared" si="2"/>
        <v>0</v>
      </c>
      <c r="P19" s="599">
        <v>0</v>
      </c>
      <c r="Q19" s="600"/>
      <c r="R19" s="601">
        <f t="shared" si="3"/>
        <v>0</v>
      </c>
      <c r="S19" s="602">
        <v>0</v>
      </c>
      <c r="T19" s="602"/>
      <c r="U19" s="602"/>
      <c r="V19" s="602">
        <v>0</v>
      </c>
      <c r="W19" s="376"/>
      <c r="X19" s="376"/>
      <c r="Y19" s="376"/>
      <c r="Z19" s="376"/>
      <c r="AA19" s="376"/>
    </row>
    <row r="20" spans="1:27">
      <c r="A20" s="443" t="str">
        <f t="shared" ca="1" si="0"/>
        <v>UFB-3 Appropriations Summary</v>
      </c>
      <c r="B20" s="443">
        <f>ROW()</f>
        <v>20</v>
      </c>
      <c r="C20" s="443" t="str">
        <f>'Cover Page'!K6</f>
        <v>0122</v>
      </c>
      <c r="D20" s="443">
        <f>'Cover Page'!K4</f>
        <v>2023</v>
      </c>
      <c r="E20" s="443" t="s">
        <v>2031</v>
      </c>
      <c r="F20" s="443" t="s">
        <v>2114</v>
      </c>
      <c r="G20" s="443" t="s">
        <v>2128</v>
      </c>
      <c r="H20" s="454">
        <f>'Cover Page'!M38</f>
        <v>0</v>
      </c>
      <c r="J20" s="319">
        <v>42</v>
      </c>
      <c r="K20" s="54" t="s">
        <v>79</v>
      </c>
      <c r="L20" s="218"/>
      <c r="M20" s="219"/>
      <c r="N20" s="232">
        <f t="shared" si="1"/>
        <v>0</v>
      </c>
      <c r="O20" s="228">
        <f t="shared" si="2"/>
        <v>0</v>
      </c>
      <c r="P20" s="599">
        <v>44150</v>
      </c>
      <c r="Q20" s="600"/>
      <c r="R20" s="601">
        <f t="shared" si="3"/>
        <v>44150</v>
      </c>
      <c r="S20" s="603">
        <v>44150</v>
      </c>
      <c r="T20" s="603"/>
      <c r="U20" s="603"/>
      <c r="V20" s="603">
        <v>0</v>
      </c>
      <c r="W20" s="377"/>
      <c r="X20" s="377"/>
      <c r="Y20" s="377"/>
      <c r="Z20" s="377"/>
      <c r="AA20" s="377"/>
    </row>
    <row r="21" spans="1:27">
      <c r="A21" s="443" t="str">
        <f t="shared" ca="1" si="0"/>
        <v>UFB-3 Appropriations Summary</v>
      </c>
      <c r="B21" s="443">
        <f>ROW()</f>
        <v>21</v>
      </c>
      <c r="C21" s="443" t="str">
        <f>'Cover Page'!K6</f>
        <v>0122</v>
      </c>
      <c r="D21" s="443">
        <f>'Cover Page'!K4</f>
        <v>2023</v>
      </c>
      <c r="E21" s="443" t="s">
        <v>2031</v>
      </c>
      <c r="F21" s="443" t="s">
        <v>2114</v>
      </c>
      <c r="G21" s="443" t="s">
        <v>2129</v>
      </c>
      <c r="H21" s="454">
        <f>'Cover Page'!M38</f>
        <v>0</v>
      </c>
      <c r="J21" s="319">
        <v>43</v>
      </c>
      <c r="K21" s="54" t="s">
        <v>80</v>
      </c>
      <c r="L21" s="218">
        <v>0</v>
      </c>
      <c r="M21" s="219">
        <v>0</v>
      </c>
      <c r="N21" s="232">
        <f t="shared" si="1"/>
        <v>3.5211267605633804E-3</v>
      </c>
      <c r="O21" s="228">
        <f t="shared" si="2"/>
        <v>1000</v>
      </c>
      <c r="P21" s="599">
        <v>284000</v>
      </c>
      <c r="Q21" s="600"/>
      <c r="R21" s="601">
        <f t="shared" si="3"/>
        <v>285000</v>
      </c>
      <c r="S21" s="603">
        <v>285000</v>
      </c>
      <c r="T21" s="603"/>
      <c r="U21" s="603"/>
      <c r="V21" s="603">
        <v>0</v>
      </c>
      <c r="W21" s="377"/>
      <c r="X21" s="377"/>
      <c r="Y21" s="377"/>
      <c r="Z21" s="377"/>
      <c r="AA21" s="377"/>
    </row>
    <row r="22" spans="1:27">
      <c r="A22" s="443" t="str">
        <f t="shared" ca="1" si="0"/>
        <v>UFB-3 Appropriations Summary</v>
      </c>
      <c r="B22" s="443">
        <f>ROW()</f>
        <v>22</v>
      </c>
      <c r="C22" s="443" t="str">
        <f>'Cover Page'!K6</f>
        <v>0122</v>
      </c>
      <c r="D22" s="443">
        <f>'Cover Page'!K4</f>
        <v>2023</v>
      </c>
      <c r="E22" s="443" t="s">
        <v>2031</v>
      </c>
      <c r="F22" s="443" t="s">
        <v>2114</v>
      </c>
      <c r="G22" s="443" t="s">
        <v>2130</v>
      </c>
      <c r="H22" s="454">
        <f>'Cover Page'!M38</f>
        <v>0</v>
      </c>
      <c r="J22" s="319">
        <v>44</v>
      </c>
      <c r="K22" s="54" t="s">
        <v>81</v>
      </c>
      <c r="L22" s="218"/>
      <c r="M22" s="219"/>
      <c r="N22" s="232">
        <f t="shared" si="1"/>
        <v>0.5</v>
      </c>
      <c r="O22" s="228">
        <f t="shared" si="2"/>
        <v>100000</v>
      </c>
      <c r="P22" s="599">
        <v>200000</v>
      </c>
      <c r="Q22" s="600"/>
      <c r="R22" s="601">
        <f t="shared" si="3"/>
        <v>300000</v>
      </c>
      <c r="S22" s="603">
        <v>300000</v>
      </c>
      <c r="T22" s="603"/>
      <c r="U22" s="603"/>
      <c r="V22" s="603">
        <v>0</v>
      </c>
      <c r="W22" s="377"/>
      <c r="X22" s="377"/>
      <c r="Y22" s="377"/>
      <c r="Z22" s="377"/>
      <c r="AA22" s="377"/>
    </row>
    <row r="23" spans="1:27">
      <c r="A23" s="443" t="str">
        <f t="shared" ca="1" si="0"/>
        <v>UFB-3 Appropriations Summary</v>
      </c>
      <c r="B23" s="443">
        <f>ROW()</f>
        <v>23</v>
      </c>
      <c r="C23" s="443" t="str">
        <f>'Cover Page'!K6</f>
        <v>0122</v>
      </c>
      <c r="D23" s="443">
        <f>'Cover Page'!K4</f>
        <v>2023</v>
      </c>
      <c r="E23" s="443" t="s">
        <v>2031</v>
      </c>
      <c r="F23" s="443" t="s">
        <v>2114</v>
      </c>
      <c r="G23" s="443" t="s">
        <v>2131</v>
      </c>
      <c r="H23" s="454">
        <f>'Cover Page'!M38</f>
        <v>0</v>
      </c>
      <c r="J23" s="319">
        <v>45</v>
      </c>
      <c r="K23" s="54" t="s">
        <v>82</v>
      </c>
      <c r="L23" s="218"/>
      <c r="M23" s="219"/>
      <c r="N23" s="232">
        <f t="shared" si="1"/>
        <v>1.1437519904815938</v>
      </c>
      <c r="O23" s="228">
        <f t="shared" si="2"/>
        <v>2959891.459999999</v>
      </c>
      <c r="P23" s="599">
        <v>2587878.7400000002</v>
      </c>
      <c r="Q23" s="600"/>
      <c r="R23" s="601">
        <f t="shared" si="3"/>
        <v>5547770.1999999993</v>
      </c>
      <c r="S23" s="603">
        <v>3351780.61</v>
      </c>
      <c r="T23" s="603"/>
      <c r="U23" s="603"/>
      <c r="V23" s="603">
        <f>1300000+545000.5+92510.83+258478.26</f>
        <v>2195989.59</v>
      </c>
      <c r="W23" s="377"/>
      <c r="X23" s="377"/>
      <c r="Y23" s="377"/>
      <c r="Z23" s="377"/>
      <c r="AA23" s="377"/>
    </row>
    <row r="24" spans="1:27">
      <c r="A24" s="443" t="str">
        <f t="shared" ca="1" si="0"/>
        <v>UFB-3 Appropriations Summary</v>
      </c>
      <c r="B24" s="443">
        <f>ROW()</f>
        <v>24</v>
      </c>
      <c r="C24" s="443" t="str">
        <f>'Cover Page'!K6</f>
        <v>0122</v>
      </c>
      <c r="D24" s="443">
        <f>'Cover Page'!K4</f>
        <v>2023</v>
      </c>
      <c r="E24" s="443" t="s">
        <v>2031</v>
      </c>
      <c r="F24" s="443" t="s">
        <v>2114</v>
      </c>
      <c r="G24" s="443" t="s">
        <v>2132</v>
      </c>
      <c r="H24" s="454">
        <f>'Cover Page'!M38</f>
        <v>0</v>
      </c>
      <c r="J24" s="319">
        <v>46</v>
      </c>
      <c r="K24" s="54" t="s">
        <v>83</v>
      </c>
      <c r="L24" s="218"/>
      <c r="M24" s="219"/>
      <c r="N24" s="232">
        <f t="shared" si="1"/>
        <v>-0.95282907539722972</v>
      </c>
      <c r="O24" s="228">
        <f t="shared" si="2"/>
        <v>-283488.06</v>
      </c>
      <c r="P24" s="599">
        <v>297522.46999999997</v>
      </c>
      <c r="Q24" s="600"/>
      <c r="R24" s="601">
        <f t="shared" si="3"/>
        <v>14034.41</v>
      </c>
      <c r="S24" s="603">
        <v>0</v>
      </c>
      <c r="T24" s="603"/>
      <c r="U24" s="603"/>
      <c r="V24" s="603">
        <v>14034.41</v>
      </c>
      <c r="W24" s="377"/>
      <c r="X24" s="377"/>
      <c r="Y24" s="377"/>
      <c r="Z24" s="377"/>
      <c r="AA24" s="377"/>
    </row>
    <row r="25" spans="1:27">
      <c r="A25" s="443" t="str">
        <f t="shared" ca="1" si="0"/>
        <v>UFB-3 Appropriations Summary</v>
      </c>
      <c r="B25" s="443">
        <f>ROW()</f>
        <v>25</v>
      </c>
      <c r="C25" s="443" t="str">
        <f>'Cover Page'!K6</f>
        <v>0122</v>
      </c>
      <c r="D25" s="443">
        <f>'Cover Page'!K4</f>
        <v>2023</v>
      </c>
      <c r="E25" s="443" t="s">
        <v>2031</v>
      </c>
      <c r="F25" s="443" t="s">
        <v>2114</v>
      </c>
      <c r="G25" s="443" t="s">
        <v>2133</v>
      </c>
      <c r="H25" s="454">
        <f>'Cover Page'!M38</f>
        <v>0</v>
      </c>
      <c r="J25" s="319">
        <v>48</v>
      </c>
      <c r="K25" s="54" t="s">
        <v>84</v>
      </c>
      <c r="L25" s="218"/>
      <c r="M25" s="219"/>
      <c r="N25" s="232">
        <f t="shared" si="1"/>
        <v>1.1532797325266677E-2</v>
      </c>
      <c r="O25" s="228">
        <f t="shared" si="2"/>
        <v>14487.5</v>
      </c>
      <c r="P25" s="599">
        <v>1256200</v>
      </c>
      <c r="Q25" s="600"/>
      <c r="R25" s="601">
        <f t="shared" si="3"/>
        <v>1270687.5</v>
      </c>
      <c r="S25" s="603">
        <v>1270687.5</v>
      </c>
      <c r="T25" s="603"/>
      <c r="U25" s="603"/>
      <c r="V25" s="603">
        <v>0</v>
      </c>
      <c r="W25" s="377"/>
      <c r="X25" s="377"/>
      <c r="Y25" s="377"/>
      <c r="Z25" s="377"/>
      <c r="AA25" s="377"/>
    </row>
    <row r="26" spans="1:27">
      <c r="A26" s="443" t="str">
        <f t="shared" ca="1" si="0"/>
        <v>UFB-3 Appropriations Summary</v>
      </c>
      <c r="B26" s="443">
        <f>ROW()</f>
        <v>26</v>
      </c>
      <c r="C26" s="443" t="str">
        <f>'Cover Page'!K6</f>
        <v>0122</v>
      </c>
      <c r="D26" s="443">
        <f>'Cover Page'!K4</f>
        <v>2023</v>
      </c>
      <c r="E26" s="443" t="s">
        <v>2031</v>
      </c>
      <c r="F26" s="443" t="s">
        <v>2114</v>
      </c>
      <c r="G26" s="443" t="s">
        <v>2096</v>
      </c>
      <c r="H26" s="454">
        <f>'Cover Page'!M38</f>
        <v>0</v>
      </c>
      <c r="J26" s="320">
        <v>50</v>
      </c>
      <c r="K26" s="54" t="s">
        <v>85</v>
      </c>
      <c r="L26" s="418"/>
      <c r="M26" s="419"/>
      <c r="N26" s="420">
        <f t="shared" si="1"/>
        <v>1.6434929730647359E-2</v>
      </c>
      <c r="O26" s="415">
        <f t="shared" si="2"/>
        <v>36839.969999999739</v>
      </c>
      <c r="P26" s="604">
        <v>2241565.41</v>
      </c>
      <c r="Q26" s="605"/>
      <c r="R26" s="606">
        <f t="shared" si="3"/>
        <v>2278405.38</v>
      </c>
      <c r="S26" s="607">
        <v>2278405.38</v>
      </c>
      <c r="T26" s="607"/>
      <c r="U26" s="607"/>
      <c r="V26" s="607">
        <v>0</v>
      </c>
      <c r="W26" s="411"/>
      <c r="X26" s="411"/>
      <c r="Y26" s="411"/>
      <c r="Z26" s="411"/>
      <c r="AA26" s="411"/>
    </row>
    <row r="27" spans="1:27" ht="16.2" thickBot="1">
      <c r="A27" s="443" t="str">
        <f t="shared" ca="1" si="0"/>
        <v>UFB-3 Appropriations Summary</v>
      </c>
      <c r="B27" s="443">
        <f>ROW()</f>
        <v>27</v>
      </c>
      <c r="C27" s="443" t="str">
        <f>'Cover Page'!K6</f>
        <v>0122</v>
      </c>
      <c r="D27" s="443">
        <f>'Cover Page'!K4</f>
        <v>2023</v>
      </c>
      <c r="E27" s="443" t="s">
        <v>2031</v>
      </c>
      <c r="F27" s="443" t="s">
        <v>2114</v>
      </c>
      <c r="G27" s="443" t="s">
        <v>2134</v>
      </c>
      <c r="H27" s="454">
        <f>'Cover Page'!M38</f>
        <v>0</v>
      </c>
      <c r="J27" s="416">
        <v>55</v>
      </c>
      <c r="K27" s="417" t="s">
        <v>2268</v>
      </c>
      <c r="L27" s="421"/>
      <c r="M27" s="422"/>
      <c r="N27" s="423" t="e">
        <f t="shared" si="1"/>
        <v>#DIV/0!</v>
      </c>
      <c r="O27" s="424">
        <f t="shared" si="2"/>
        <v>0</v>
      </c>
      <c r="P27" s="608">
        <v>0</v>
      </c>
      <c r="Q27" s="609"/>
      <c r="R27" s="610">
        <f t="shared" si="3"/>
        <v>0</v>
      </c>
      <c r="S27" s="608">
        <v>0</v>
      </c>
      <c r="T27" s="608"/>
      <c r="U27" s="608"/>
      <c r="V27" s="608">
        <v>0</v>
      </c>
      <c r="W27" s="378"/>
      <c r="X27" s="378"/>
      <c r="Y27" s="378"/>
      <c r="Z27" s="378"/>
      <c r="AA27" s="378"/>
    </row>
    <row r="28" spans="1:27" ht="16.8" thickTop="1" thickBot="1">
      <c r="A28" s="443" t="str">
        <f t="shared" ca="1" si="0"/>
        <v>UFB-3 Appropriations Summary</v>
      </c>
      <c r="B28" s="443">
        <f>ROW()</f>
        <v>28</v>
      </c>
      <c r="C28" s="443" t="str">
        <f>'Cover Page'!K6</f>
        <v>0122</v>
      </c>
      <c r="D28" s="443">
        <f>'Cover Page'!K4</f>
        <v>2023</v>
      </c>
      <c r="E28" s="443" t="s">
        <v>2031</v>
      </c>
      <c r="F28" s="443" t="s">
        <v>2114</v>
      </c>
      <c r="G28" s="443" t="s">
        <v>2135</v>
      </c>
      <c r="H28" s="454">
        <f>'Cover Page'!M38</f>
        <v>0</v>
      </c>
      <c r="J28" s="321"/>
      <c r="K28" s="55" t="s">
        <v>97</v>
      </c>
      <c r="L28" s="220">
        <f>SUM(L5:L27)</f>
        <v>159</v>
      </c>
      <c r="M28" s="221">
        <f>SUM(M5:M27)</f>
        <v>132</v>
      </c>
      <c r="N28" s="225">
        <f t="shared" si="1"/>
        <v>0.30935260699809508</v>
      </c>
      <c r="O28" s="230">
        <f t="shared" si="2"/>
        <v>10194627.919999998</v>
      </c>
      <c r="P28" s="230">
        <f>SUM(P5:P27)</f>
        <v>32954717.98</v>
      </c>
      <c r="Q28" s="45"/>
      <c r="R28" s="230">
        <f>SUM(R5:R27)</f>
        <v>43149345.899999999</v>
      </c>
      <c r="S28" s="230">
        <f t="shared" ref="S28:AA28" si="5">SUM(S5:S27)</f>
        <v>35803192.799999997</v>
      </c>
      <c r="T28" s="230">
        <f t="shared" si="5"/>
        <v>93379.1</v>
      </c>
      <c r="U28" s="230">
        <f t="shared" si="5"/>
        <v>0</v>
      </c>
      <c r="V28" s="230">
        <f t="shared" si="5"/>
        <v>7252774</v>
      </c>
      <c r="W28" s="230">
        <f t="shared" si="5"/>
        <v>0</v>
      </c>
      <c r="X28" s="571">
        <f t="shared" si="5"/>
        <v>0</v>
      </c>
      <c r="Y28" s="571">
        <f t="shared" si="5"/>
        <v>0</v>
      </c>
      <c r="Z28" s="571">
        <f t="shared" si="5"/>
        <v>0</v>
      </c>
      <c r="AA28" s="571">
        <f t="shared" si="5"/>
        <v>0</v>
      </c>
    </row>
    <row r="29" spans="1:27" ht="16.2" thickTop="1">
      <c r="A29" s="443"/>
      <c r="B29" s="443"/>
      <c r="C29" s="443"/>
      <c r="D29" s="443"/>
      <c r="E29" s="443"/>
      <c r="F29" s="443"/>
      <c r="G29" s="443"/>
      <c r="H29" s="445"/>
      <c r="K29" s="642" t="s">
        <v>86</v>
      </c>
      <c r="L29" s="642"/>
      <c r="M29" s="642"/>
      <c r="N29" s="642"/>
      <c r="O29" s="642"/>
      <c r="P29" s="642"/>
      <c r="Q29" s="642"/>
      <c r="R29" s="642"/>
      <c r="S29" s="642"/>
      <c r="T29" s="642"/>
      <c r="U29" s="642"/>
      <c r="V29" s="642"/>
      <c r="W29" s="642"/>
    </row>
    <row r="30" spans="1:27">
      <c r="A30" s="443"/>
      <c r="B30" s="443"/>
      <c r="C30" s="443"/>
      <c r="D30" s="443"/>
      <c r="E30" s="443"/>
      <c r="F30" s="443"/>
      <c r="G30" s="443"/>
      <c r="H30" s="445"/>
    </row>
    <row r="31" spans="1:27">
      <c r="A31" s="443"/>
      <c r="B31" s="443"/>
      <c r="C31" s="443"/>
      <c r="D31" s="443"/>
      <c r="E31" s="443"/>
      <c r="F31" s="443"/>
      <c r="G31" s="443"/>
      <c r="H31" s="445"/>
    </row>
    <row r="32" spans="1:27">
      <c r="A32" s="443"/>
      <c r="B32" s="443"/>
      <c r="C32" s="443"/>
      <c r="D32" s="443"/>
      <c r="E32" s="443"/>
      <c r="F32" s="443"/>
      <c r="G32" s="443"/>
      <c r="H32" s="445"/>
    </row>
    <row r="33" spans="1:8">
      <c r="A33" s="443"/>
      <c r="B33" s="443"/>
      <c r="C33" s="443"/>
      <c r="D33" s="443"/>
      <c r="E33" s="443"/>
      <c r="F33" s="443"/>
      <c r="G33" s="443"/>
      <c r="H33" s="445"/>
    </row>
    <row r="34" spans="1:8">
      <c r="A34" s="453"/>
      <c r="B34" s="452"/>
      <c r="C34" s="443"/>
      <c r="D34" s="443"/>
      <c r="E34" s="443"/>
      <c r="F34" s="443"/>
      <c r="G34" s="443"/>
      <c r="H34" s="445"/>
    </row>
    <row r="35" spans="1:8">
      <c r="A35" s="453"/>
      <c r="B35" s="452"/>
      <c r="C35" s="443"/>
      <c r="D35" s="443"/>
      <c r="E35" s="443"/>
      <c r="F35" s="443"/>
      <c r="G35" s="443"/>
      <c r="H35" s="445"/>
    </row>
    <row r="36" spans="1:8">
      <c r="A36" s="453"/>
      <c r="B36" s="452"/>
      <c r="C36" s="443"/>
      <c r="D36" s="443"/>
      <c r="E36" s="443"/>
      <c r="F36" s="443"/>
      <c r="G36" s="443"/>
      <c r="H36" s="445"/>
    </row>
    <row r="37" spans="1:8">
      <c r="A37" s="453"/>
      <c r="B37" s="452"/>
      <c r="C37" s="443"/>
      <c r="D37" s="443"/>
      <c r="E37" s="443"/>
      <c r="F37" s="443"/>
      <c r="G37" s="443"/>
      <c r="H37" s="445"/>
    </row>
    <row r="38" spans="1:8">
      <c r="A38" s="453"/>
      <c r="B38" s="452"/>
      <c r="C38" s="443"/>
      <c r="D38" s="443"/>
      <c r="E38" s="443"/>
      <c r="F38" s="443"/>
      <c r="G38" s="443"/>
      <c r="H38" s="445"/>
    </row>
    <row r="39" spans="1:8">
      <c r="A39" s="453"/>
      <c r="B39" s="452"/>
      <c r="C39" s="443"/>
      <c r="D39" s="443"/>
      <c r="E39" s="443"/>
      <c r="F39" s="443"/>
      <c r="G39" s="443"/>
      <c r="H39" s="445"/>
    </row>
    <row r="40" spans="1:8">
      <c r="A40" s="453"/>
      <c r="B40" s="452"/>
      <c r="C40" s="443"/>
      <c r="D40" s="443"/>
      <c r="E40" s="443"/>
      <c r="F40" s="443"/>
      <c r="G40" s="443"/>
      <c r="H40" s="445"/>
    </row>
  </sheetData>
  <sheetProtection password="C7B6" sheet="1" objects="1" scenarios="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8" orientation="landscape" r:id="rId1"/>
  <colBreaks count="1" manualBreakCount="1">
    <brk id="1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workbookViewId="0">
      <selection activeCell="J4" sqref="J4"/>
    </sheetView>
  </sheetViews>
  <sheetFormatPr defaultColWidth="10" defaultRowHeight="15.6"/>
  <cols>
    <col min="1" max="9" width="10" style="56" hidden="1" customWidth="1"/>
    <col min="10" max="13" width="6.5546875" style="72" customWidth="1"/>
    <col min="14" max="14" width="55.6640625" style="56" customWidth="1"/>
    <col min="15" max="15" width="14.5546875" style="73" customWidth="1"/>
    <col min="16" max="16" width="79.44140625" style="74" customWidth="1"/>
    <col min="17" max="16384" width="10" style="56"/>
  </cols>
  <sheetData>
    <row r="1" spans="1:16" ht="17.399999999999999">
      <c r="A1" s="443" t="str">
        <f ca="1">MID(CELL("filename",A2),FIND("]",CELL("filename",A2))+1,256)</f>
        <v>UFB-4 Structural Imbalances</v>
      </c>
      <c r="B1" s="443">
        <f>ROW()</f>
        <v>1</v>
      </c>
      <c r="C1" s="443" t="str">
        <f>'Cover Page'!K6</f>
        <v>0122</v>
      </c>
      <c r="D1" s="443">
        <f>'Cover Page'!K4</f>
        <v>2023</v>
      </c>
      <c r="E1" s="443" t="s">
        <v>2031</v>
      </c>
      <c r="F1" s="443" t="s">
        <v>2137</v>
      </c>
      <c r="G1" s="443"/>
      <c r="H1" s="454">
        <f>'Cover Page'!M38</f>
        <v>0</v>
      </c>
      <c r="J1" s="629" t="s">
        <v>0</v>
      </c>
      <c r="K1" s="629"/>
      <c r="L1" s="629"/>
      <c r="M1" s="629"/>
      <c r="N1" s="629"/>
      <c r="O1" s="629"/>
      <c r="P1" s="629"/>
    </row>
    <row r="2" spans="1:16" s="57" customFormat="1" ht="18.600000000000001" thickBot="1">
      <c r="A2" s="443" t="str">
        <f ca="1">MID(CELL("filename",A2),FIND("]",CELL("filename",A2))+1,256)</f>
        <v>UFB-4 Structural Imbalances</v>
      </c>
      <c r="B2" s="443">
        <f>ROW()</f>
        <v>2</v>
      </c>
      <c r="C2" s="443" t="str">
        <f>'Cover Page'!K6</f>
        <v>0122</v>
      </c>
      <c r="D2" s="443">
        <f>'Cover Page'!K4</f>
        <v>2023</v>
      </c>
      <c r="E2" s="443" t="s">
        <v>2031</v>
      </c>
      <c r="F2" s="443" t="s">
        <v>2137</v>
      </c>
      <c r="G2" s="443" t="s">
        <v>121</v>
      </c>
      <c r="H2" s="454">
        <f>'Cover Page'!M38</f>
        <v>0</v>
      </c>
      <c r="J2" s="648" t="s">
        <v>87</v>
      </c>
      <c r="K2" s="648"/>
      <c r="L2" s="648"/>
      <c r="M2" s="648"/>
      <c r="N2" s="648"/>
      <c r="O2" s="648"/>
      <c r="P2" s="648"/>
    </row>
    <row r="3" spans="1:16" ht="172.8" thickTop="1" thickBot="1">
      <c r="A3" s="443" t="str">
        <f t="shared" ref="A3:A25" ca="1" si="0">MID(CELL("filename",A3),FIND("]",CELL("filename",A3))+1,256)</f>
        <v>UFB-4 Structural Imbalances</v>
      </c>
      <c r="B3" s="443">
        <f>ROW()</f>
        <v>3</v>
      </c>
      <c r="C3" s="443" t="str">
        <f>'Cover Page'!K6</f>
        <v>0122</v>
      </c>
      <c r="D3" s="443">
        <f>'Cover Page'!K4</f>
        <v>2023</v>
      </c>
      <c r="E3" s="443" t="s">
        <v>2031</v>
      </c>
      <c r="F3" s="443" t="s">
        <v>2137</v>
      </c>
      <c r="G3" s="443" t="s">
        <v>121</v>
      </c>
      <c r="H3" s="454">
        <f>'Cover Page'!M38</f>
        <v>0</v>
      </c>
      <c r="J3" s="58" t="s">
        <v>88</v>
      </c>
      <c r="K3" s="58" t="s">
        <v>287</v>
      </c>
      <c r="L3" s="59" t="s">
        <v>89</v>
      </c>
      <c r="M3" s="58" t="s">
        <v>90</v>
      </c>
      <c r="N3" s="60" t="s">
        <v>91</v>
      </c>
      <c r="O3" s="61" t="s">
        <v>92</v>
      </c>
      <c r="P3" s="60" t="s">
        <v>93</v>
      </c>
    </row>
    <row r="4" spans="1:16" ht="21" thickTop="1">
      <c r="A4" s="443" t="str">
        <f t="shared" ca="1" si="0"/>
        <v>UFB-4 Structural Imbalances</v>
      </c>
      <c r="B4" s="443">
        <f>ROW()</f>
        <v>4</v>
      </c>
      <c r="C4" s="443" t="str">
        <f>'Cover Page'!K6</f>
        <v>0122</v>
      </c>
      <c r="D4" s="443">
        <f>'Cover Page'!K4</f>
        <v>2023</v>
      </c>
      <c r="E4" s="443" t="s">
        <v>2031</v>
      </c>
      <c r="F4" s="443" t="s">
        <v>2137</v>
      </c>
      <c r="G4" s="443" t="s">
        <v>2138</v>
      </c>
      <c r="H4" s="454">
        <f>'Cover Page'!M38</f>
        <v>0</v>
      </c>
      <c r="J4" s="62"/>
      <c r="K4" s="63"/>
      <c r="L4" s="63"/>
      <c r="M4" s="63"/>
      <c r="N4" s="64"/>
      <c r="O4" s="233"/>
      <c r="P4" s="585"/>
    </row>
    <row r="5" spans="1:16" ht="20.399999999999999">
      <c r="A5" s="443" t="str">
        <f t="shared" ca="1" si="0"/>
        <v>UFB-4 Structural Imbalances</v>
      </c>
      <c r="B5" s="443">
        <f>ROW()</f>
        <v>5</v>
      </c>
      <c r="C5" s="443" t="str">
        <f>'Cover Page'!K6</f>
        <v>0122</v>
      </c>
      <c r="D5" s="443">
        <f>'Cover Page'!K4</f>
        <v>2023</v>
      </c>
      <c r="E5" s="443" t="s">
        <v>2031</v>
      </c>
      <c r="F5" s="443" t="s">
        <v>2137</v>
      </c>
      <c r="G5" s="443" t="s">
        <v>2138</v>
      </c>
      <c r="H5" s="454">
        <f>'Cover Page'!M38</f>
        <v>0</v>
      </c>
      <c r="J5" s="65"/>
      <c r="K5" s="66"/>
      <c r="L5" s="66"/>
      <c r="M5" s="66"/>
      <c r="N5" s="67"/>
      <c r="O5" s="234"/>
      <c r="P5" s="586"/>
    </row>
    <row r="6" spans="1:16" ht="20.399999999999999">
      <c r="A6" s="443" t="str">
        <f t="shared" ca="1" si="0"/>
        <v>UFB-4 Structural Imbalances</v>
      </c>
      <c r="B6" s="443">
        <f>ROW()</f>
        <v>6</v>
      </c>
      <c r="C6" s="443" t="str">
        <f>'Cover Page'!K6</f>
        <v>0122</v>
      </c>
      <c r="D6" s="443">
        <f>'Cover Page'!K4</f>
        <v>2023</v>
      </c>
      <c r="E6" s="443" t="s">
        <v>2031</v>
      </c>
      <c r="F6" s="443" t="s">
        <v>2137</v>
      </c>
      <c r="G6" s="443" t="s">
        <v>2138</v>
      </c>
      <c r="H6" s="454">
        <f>'Cover Page'!M28</f>
        <v>0</v>
      </c>
      <c r="J6" s="65"/>
      <c r="K6" s="66"/>
      <c r="L6" s="66"/>
      <c r="M6" s="66"/>
      <c r="N6" s="67"/>
      <c r="O6" s="234"/>
      <c r="P6" s="586"/>
    </row>
    <row r="7" spans="1:16" ht="20.399999999999999">
      <c r="A7" s="443" t="str">
        <f t="shared" ca="1" si="0"/>
        <v>UFB-4 Structural Imbalances</v>
      </c>
      <c r="B7" s="443">
        <f>ROW()</f>
        <v>7</v>
      </c>
      <c r="C7" s="443" t="str">
        <f>'Cover Page'!K6</f>
        <v>0122</v>
      </c>
      <c r="D7" s="443">
        <f>'Cover Page'!K4</f>
        <v>2023</v>
      </c>
      <c r="E7" s="443" t="s">
        <v>2031</v>
      </c>
      <c r="F7" s="443" t="s">
        <v>2137</v>
      </c>
      <c r="G7" s="443" t="s">
        <v>2138</v>
      </c>
      <c r="H7" s="454">
        <f>'Cover Page'!M28</f>
        <v>0</v>
      </c>
      <c r="J7" s="65"/>
      <c r="K7" s="66"/>
      <c r="L7" s="66"/>
      <c r="M7" s="66"/>
      <c r="N7" s="67"/>
      <c r="O7" s="234"/>
      <c r="P7" s="586"/>
    </row>
    <row r="8" spans="1:16" ht="20.399999999999999">
      <c r="A8" s="443" t="str">
        <f t="shared" ca="1" si="0"/>
        <v>UFB-4 Structural Imbalances</v>
      </c>
      <c r="B8" s="443">
        <f>ROW()</f>
        <v>8</v>
      </c>
      <c r="C8" s="443" t="str">
        <f>'Cover Page'!K6</f>
        <v>0122</v>
      </c>
      <c r="D8" s="443">
        <f>'Cover Page'!K4</f>
        <v>2023</v>
      </c>
      <c r="E8" s="443" t="s">
        <v>2031</v>
      </c>
      <c r="F8" s="443" t="s">
        <v>2137</v>
      </c>
      <c r="G8" s="443" t="s">
        <v>2138</v>
      </c>
      <c r="H8" s="454">
        <f>'Cover Page'!M28</f>
        <v>0</v>
      </c>
      <c r="J8" s="65"/>
      <c r="K8" s="66"/>
      <c r="L8" s="66"/>
      <c r="M8" s="66"/>
      <c r="N8" s="67"/>
      <c r="O8" s="234"/>
      <c r="P8" s="586"/>
    </row>
    <row r="9" spans="1:16" ht="20.399999999999999">
      <c r="A9" s="443" t="str">
        <f t="shared" ca="1" si="0"/>
        <v>UFB-4 Structural Imbalances</v>
      </c>
      <c r="B9" s="443">
        <f>ROW()</f>
        <v>9</v>
      </c>
      <c r="C9" s="443" t="str">
        <f>'Cover Page'!K6</f>
        <v>0122</v>
      </c>
      <c r="D9" s="443">
        <f>'Cover Page'!K4</f>
        <v>2023</v>
      </c>
      <c r="E9" s="443" t="s">
        <v>2031</v>
      </c>
      <c r="F9" s="443" t="s">
        <v>2137</v>
      </c>
      <c r="G9" s="443" t="s">
        <v>2138</v>
      </c>
      <c r="H9" s="454">
        <f>'Cover Page'!M28</f>
        <v>0</v>
      </c>
      <c r="J9" s="65"/>
      <c r="K9" s="66"/>
      <c r="L9" s="66"/>
      <c r="M9" s="66"/>
      <c r="N9" s="67"/>
      <c r="O9" s="234"/>
      <c r="P9" s="586"/>
    </row>
    <row r="10" spans="1:16" ht="20.399999999999999">
      <c r="A10" s="443" t="str">
        <f ca="1">MID(CELL("filename",A10),FIND("]",CELL("filename",A10))+1,256)</f>
        <v>UFB-4 Structural Imbalances</v>
      </c>
      <c r="B10" s="443">
        <f>ROW()</f>
        <v>10</v>
      </c>
      <c r="C10" s="443" t="str">
        <f>'Cover Page'!K6</f>
        <v>0122</v>
      </c>
      <c r="D10" s="443">
        <f>'Cover Page'!K4</f>
        <v>2023</v>
      </c>
      <c r="E10" s="443" t="s">
        <v>2031</v>
      </c>
      <c r="F10" s="443" t="s">
        <v>2137</v>
      </c>
      <c r="G10" s="443" t="s">
        <v>2138</v>
      </c>
      <c r="H10" s="454">
        <f>'Cover Page'!M28</f>
        <v>0</v>
      </c>
      <c r="J10" s="65"/>
      <c r="K10" s="66"/>
      <c r="L10" s="66"/>
      <c r="M10" s="66"/>
      <c r="N10" s="67"/>
      <c r="O10" s="234"/>
      <c r="P10" s="586"/>
    </row>
    <row r="11" spans="1:16" ht="20.399999999999999">
      <c r="A11" s="443" t="str">
        <f ca="1">MID(CELL("filename",A11),FIND("]",CELL("filename",A11))+1,256)</f>
        <v>UFB-4 Structural Imbalances</v>
      </c>
      <c r="B11" s="443">
        <f>ROW()</f>
        <v>11</v>
      </c>
      <c r="C11" s="443" t="str">
        <f>'Cover Page'!K6</f>
        <v>0122</v>
      </c>
      <c r="D11" s="443">
        <f>'Cover Page'!K4</f>
        <v>2023</v>
      </c>
      <c r="E11" s="443" t="s">
        <v>2031</v>
      </c>
      <c r="F11" s="443" t="s">
        <v>2137</v>
      </c>
      <c r="G11" s="443" t="s">
        <v>2138</v>
      </c>
      <c r="H11" s="454">
        <f>'Cover Page'!M28</f>
        <v>0</v>
      </c>
      <c r="J11" s="65"/>
      <c r="K11" s="66"/>
      <c r="L11" s="66"/>
      <c r="M11" s="66"/>
      <c r="N11" s="67"/>
      <c r="O11" s="234"/>
      <c r="P11" s="586"/>
    </row>
    <row r="12" spans="1:16" ht="20.399999999999999">
      <c r="A12" s="443" t="str">
        <f ca="1">MID(CELL("filename",A12),FIND("]",CELL("filename",A12))+1,256)</f>
        <v>UFB-4 Structural Imbalances</v>
      </c>
      <c r="B12" s="443">
        <f>ROW()</f>
        <v>12</v>
      </c>
      <c r="C12" s="443" t="str">
        <f>'Cover Page'!K6</f>
        <v>0122</v>
      </c>
      <c r="D12" s="443">
        <f>'Cover Page'!K4</f>
        <v>2023</v>
      </c>
      <c r="E12" s="443" t="s">
        <v>2031</v>
      </c>
      <c r="F12" s="443" t="s">
        <v>2137</v>
      </c>
      <c r="G12" s="443" t="s">
        <v>2138</v>
      </c>
      <c r="H12" s="454">
        <f>'Cover Page'!M28</f>
        <v>0</v>
      </c>
      <c r="J12" s="65"/>
      <c r="K12" s="66"/>
      <c r="L12" s="66"/>
      <c r="M12" s="66"/>
      <c r="N12" s="67"/>
      <c r="O12" s="234"/>
      <c r="P12" s="586"/>
    </row>
    <row r="13" spans="1:16" ht="20.399999999999999">
      <c r="A13" s="443" t="str">
        <f ca="1">MID(CELL("filename",A13),FIND("]",CELL("filename",A13))+1,256)</f>
        <v>UFB-4 Structural Imbalances</v>
      </c>
      <c r="B13" s="443">
        <f>ROW()</f>
        <v>13</v>
      </c>
      <c r="C13" s="443" t="str">
        <f>'Cover Page'!K6</f>
        <v>0122</v>
      </c>
      <c r="D13" s="443">
        <f>'Cover Page'!K4</f>
        <v>2023</v>
      </c>
      <c r="E13" s="443" t="s">
        <v>2031</v>
      </c>
      <c r="F13" s="443" t="s">
        <v>2137</v>
      </c>
      <c r="G13" s="443" t="s">
        <v>2138</v>
      </c>
      <c r="H13" s="454">
        <f>'Cover Page'!M28</f>
        <v>0</v>
      </c>
      <c r="J13" s="65"/>
      <c r="K13" s="66"/>
      <c r="L13" s="66"/>
      <c r="M13" s="66"/>
      <c r="N13" s="67"/>
      <c r="O13" s="234"/>
      <c r="P13" s="586"/>
    </row>
    <row r="14" spans="1:16" ht="20.399999999999999">
      <c r="A14" s="443" t="str">
        <f t="shared" ca="1" si="0"/>
        <v>UFB-4 Structural Imbalances</v>
      </c>
      <c r="B14" s="443">
        <f>ROW()</f>
        <v>14</v>
      </c>
      <c r="C14" s="443" t="str">
        <f>'Cover Page'!K6</f>
        <v>0122</v>
      </c>
      <c r="D14" s="443">
        <f>'Cover Page'!K4</f>
        <v>2023</v>
      </c>
      <c r="E14" s="443" t="s">
        <v>2031</v>
      </c>
      <c r="F14" s="443" t="s">
        <v>2137</v>
      </c>
      <c r="G14" s="443" t="s">
        <v>2138</v>
      </c>
      <c r="H14" s="454">
        <f>'Cover Page'!M28</f>
        <v>0</v>
      </c>
      <c r="J14" s="65"/>
      <c r="K14" s="66"/>
      <c r="L14" s="66"/>
      <c r="M14" s="66"/>
      <c r="N14" s="67"/>
      <c r="O14" s="234"/>
      <c r="P14" s="586"/>
    </row>
    <row r="15" spans="1:16" ht="20.399999999999999">
      <c r="A15" s="443" t="str">
        <f t="shared" ca="1" si="0"/>
        <v>UFB-4 Structural Imbalances</v>
      </c>
      <c r="B15" s="443">
        <f>ROW()</f>
        <v>15</v>
      </c>
      <c r="C15" s="443" t="str">
        <f>'Cover Page'!K6</f>
        <v>0122</v>
      </c>
      <c r="D15" s="443">
        <f>'Cover Page'!K4</f>
        <v>2023</v>
      </c>
      <c r="E15" s="443" t="s">
        <v>2031</v>
      </c>
      <c r="F15" s="443" t="s">
        <v>2137</v>
      </c>
      <c r="G15" s="443" t="s">
        <v>2138</v>
      </c>
      <c r="H15" s="454">
        <f>'Cover Page'!M28</f>
        <v>0</v>
      </c>
      <c r="J15" s="65"/>
      <c r="K15" s="66"/>
      <c r="L15" s="66"/>
      <c r="M15" s="66"/>
      <c r="N15" s="67"/>
      <c r="O15" s="234"/>
      <c r="P15" s="586"/>
    </row>
    <row r="16" spans="1:16" ht="20.399999999999999">
      <c r="A16" s="443" t="str">
        <f t="shared" ca="1" si="0"/>
        <v>UFB-4 Structural Imbalances</v>
      </c>
      <c r="B16" s="443">
        <f>ROW()</f>
        <v>16</v>
      </c>
      <c r="C16" s="443" t="str">
        <f>'Cover Page'!K6</f>
        <v>0122</v>
      </c>
      <c r="D16" s="443">
        <f>'Cover Page'!K4</f>
        <v>2023</v>
      </c>
      <c r="E16" s="443" t="s">
        <v>2031</v>
      </c>
      <c r="F16" s="443" t="s">
        <v>2137</v>
      </c>
      <c r="G16" s="443" t="s">
        <v>2138</v>
      </c>
      <c r="H16" s="454">
        <f>'Cover Page'!M38</f>
        <v>0</v>
      </c>
      <c r="J16" s="65"/>
      <c r="K16" s="66"/>
      <c r="L16" s="66"/>
      <c r="M16" s="66"/>
      <c r="N16" s="67"/>
      <c r="O16" s="234"/>
      <c r="P16" s="586"/>
    </row>
    <row r="17" spans="1:16" ht="20.399999999999999">
      <c r="A17" s="443" t="str">
        <f t="shared" ca="1" si="0"/>
        <v>UFB-4 Structural Imbalances</v>
      </c>
      <c r="B17" s="443">
        <f>ROW()</f>
        <v>17</v>
      </c>
      <c r="C17" s="443" t="str">
        <f>'Cover Page'!K6</f>
        <v>0122</v>
      </c>
      <c r="D17" s="443">
        <f>'Cover Page'!K4</f>
        <v>2023</v>
      </c>
      <c r="E17" s="443" t="s">
        <v>2031</v>
      </c>
      <c r="F17" s="443" t="s">
        <v>2137</v>
      </c>
      <c r="G17" s="443" t="s">
        <v>2138</v>
      </c>
      <c r="H17" s="454">
        <f>'Cover Page'!M38</f>
        <v>0</v>
      </c>
      <c r="J17" s="65"/>
      <c r="K17" s="66"/>
      <c r="L17" s="66"/>
      <c r="M17" s="66"/>
      <c r="N17" s="67"/>
      <c r="O17" s="234"/>
      <c r="P17" s="586"/>
    </row>
    <row r="18" spans="1:16" ht="20.399999999999999">
      <c r="A18" s="443" t="str">
        <f t="shared" ca="1" si="0"/>
        <v>UFB-4 Structural Imbalances</v>
      </c>
      <c r="B18" s="443">
        <f>ROW()</f>
        <v>18</v>
      </c>
      <c r="C18" s="443" t="str">
        <f>'Cover Page'!K6</f>
        <v>0122</v>
      </c>
      <c r="D18" s="443">
        <f>'Cover Page'!K4</f>
        <v>2023</v>
      </c>
      <c r="E18" s="443" t="s">
        <v>2031</v>
      </c>
      <c r="F18" s="443" t="s">
        <v>2137</v>
      </c>
      <c r="G18" s="443" t="s">
        <v>2138</v>
      </c>
      <c r="H18" s="454">
        <f>'Cover Page'!M38</f>
        <v>0</v>
      </c>
      <c r="J18" s="65"/>
      <c r="K18" s="66"/>
      <c r="L18" s="66"/>
      <c r="M18" s="66"/>
      <c r="N18" s="67"/>
      <c r="O18" s="234"/>
      <c r="P18" s="586"/>
    </row>
    <row r="19" spans="1:16" ht="20.399999999999999">
      <c r="A19" s="443" t="str">
        <f t="shared" ca="1" si="0"/>
        <v>UFB-4 Structural Imbalances</v>
      </c>
      <c r="B19" s="443">
        <f>ROW()</f>
        <v>19</v>
      </c>
      <c r="C19" s="443" t="str">
        <f>'Cover Page'!K6</f>
        <v>0122</v>
      </c>
      <c r="D19" s="443">
        <f>'Cover Page'!K4</f>
        <v>2023</v>
      </c>
      <c r="E19" s="443" t="s">
        <v>2031</v>
      </c>
      <c r="F19" s="443" t="s">
        <v>2137</v>
      </c>
      <c r="G19" s="443" t="s">
        <v>2138</v>
      </c>
      <c r="H19" s="454">
        <f>'Cover Page'!M38</f>
        <v>0</v>
      </c>
      <c r="J19" s="65"/>
      <c r="K19" s="66"/>
      <c r="L19" s="66"/>
      <c r="M19" s="66"/>
      <c r="N19" s="67"/>
      <c r="O19" s="234"/>
      <c r="P19" s="586"/>
    </row>
    <row r="20" spans="1:16" ht="20.399999999999999">
      <c r="A20" s="443" t="str">
        <f ca="1">MID(CELL("filename",A20),FIND("]",CELL("filename",A20))+1,256)</f>
        <v>UFB-4 Structural Imbalances</v>
      </c>
      <c r="B20" s="443">
        <f>ROW()</f>
        <v>20</v>
      </c>
      <c r="C20" s="443" t="str">
        <f>'Cover Page'!K6</f>
        <v>0122</v>
      </c>
      <c r="D20" s="443">
        <f>'Cover Page'!K4</f>
        <v>2023</v>
      </c>
      <c r="E20" s="443" t="s">
        <v>2031</v>
      </c>
      <c r="F20" s="443" t="s">
        <v>2137</v>
      </c>
      <c r="G20" s="443" t="s">
        <v>2138</v>
      </c>
      <c r="H20" s="454">
        <f>'Cover Page'!M38</f>
        <v>0</v>
      </c>
      <c r="J20" s="65"/>
      <c r="K20" s="66"/>
      <c r="L20" s="66"/>
      <c r="M20" s="66"/>
      <c r="N20" s="67"/>
      <c r="O20" s="234"/>
      <c r="P20" s="586"/>
    </row>
    <row r="21" spans="1:16" ht="20.399999999999999">
      <c r="A21" s="443" t="str">
        <f ca="1">MID(CELL("filename",A21),FIND("]",CELL("filename",A21))+1,256)</f>
        <v>UFB-4 Structural Imbalances</v>
      </c>
      <c r="B21" s="443">
        <f>ROW()</f>
        <v>21</v>
      </c>
      <c r="C21" s="443" t="str">
        <f>'Cover Page'!K6</f>
        <v>0122</v>
      </c>
      <c r="D21" s="443">
        <f>'Cover Page'!K4</f>
        <v>2023</v>
      </c>
      <c r="E21" s="443" t="s">
        <v>2031</v>
      </c>
      <c r="F21" s="443" t="s">
        <v>2137</v>
      </c>
      <c r="G21" s="443" t="s">
        <v>2138</v>
      </c>
      <c r="H21" s="454">
        <f>'Cover Page'!M38</f>
        <v>0</v>
      </c>
      <c r="J21" s="65"/>
      <c r="K21" s="66"/>
      <c r="L21" s="66"/>
      <c r="M21" s="66"/>
      <c r="N21" s="67"/>
      <c r="O21" s="234"/>
      <c r="P21" s="586"/>
    </row>
    <row r="22" spans="1:16" ht="20.399999999999999">
      <c r="A22" s="443" t="str">
        <f ca="1">MID(CELL("filename",A22),FIND("]",CELL("filename",A22))+1,256)</f>
        <v>UFB-4 Structural Imbalances</v>
      </c>
      <c r="B22" s="443">
        <f>ROW()</f>
        <v>22</v>
      </c>
      <c r="C22" s="443" t="str">
        <f>'Cover Page'!K6</f>
        <v>0122</v>
      </c>
      <c r="D22" s="443">
        <f>'Cover Page'!K4</f>
        <v>2023</v>
      </c>
      <c r="E22" s="443" t="s">
        <v>2031</v>
      </c>
      <c r="F22" s="443" t="s">
        <v>2137</v>
      </c>
      <c r="G22" s="443" t="s">
        <v>2138</v>
      </c>
      <c r="H22" s="454">
        <f>'Cover Page'!M38</f>
        <v>0</v>
      </c>
      <c r="J22" s="65"/>
      <c r="K22" s="66"/>
      <c r="L22" s="66"/>
      <c r="M22" s="66"/>
      <c r="N22" s="67"/>
      <c r="O22" s="234"/>
      <c r="P22" s="586"/>
    </row>
    <row r="23" spans="1:16" ht="20.399999999999999">
      <c r="A23" s="443" t="str">
        <f ca="1">MID(CELL("filename",A23),FIND("]",CELL("filename",A23))+1,256)</f>
        <v>UFB-4 Structural Imbalances</v>
      </c>
      <c r="B23" s="443">
        <f>ROW()</f>
        <v>23</v>
      </c>
      <c r="C23" s="443" t="str">
        <f>'Cover Page'!K6</f>
        <v>0122</v>
      </c>
      <c r="D23" s="443">
        <f>'Cover Page'!K4</f>
        <v>2023</v>
      </c>
      <c r="E23" s="443" t="s">
        <v>2031</v>
      </c>
      <c r="F23" s="443" t="s">
        <v>2137</v>
      </c>
      <c r="G23" s="443" t="s">
        <v>2138</v>
      </c>
      <c r="H23" s="454">
        <f>'Cover Page'!M38</f>
        <v>0</v>
      </c>
      <c r="J23" s="65"/>
      <c r="K23" s="66"/>
      <c r="L23" s="66"/>
      <c r="M23" s="66"/>
      <c r="N23" s="67"/>
      <c r="O23" s="234"/>
      <c r="P23" s="586"/>
    </row>
    <row r="24" spans="1:16" ht="20.399999999999999">
      <c r="A24" s="443" t="str">
        <f t="shared" ca="1" si="0"/>
        <v>UFB-4 Structural Imbalances</v>
      </c>
      <c r="B24" s="443">
        <f>ROW()</f>
        <v>24</v>
      </c>
      <c r="C24" s="443" t="str">
        <f>'Cover Page'!K6</f>
        <v>0122</v>
      </c>
      <c r="D24" s="443">
        <f>'Cover Page'!K4</f>
        <v>2023</v>
      </c>
      <c r="E24" s="443" t="s">
        <v>2031</v>
      </c>
      <c r="F24" s="443" t="s">
        <v>2137</v>
      </c>
      <c r="G24" s="443" t="s">
        <v>2138</v>
      </c>
      <c r="H24" s="454">
        <f>'Cover Page'!M38</f>
        <v>0</v>
      </c>
      <c r="J24" s="65"/>
      <c r="K24" s="66"/>
      <c r="L24" s="66"/>
      <c r="M24" s="66"/>
      <c r="N24" s="67"/>
      <c r="O24" s="234"/>
      <c r="P24" s="586"/>
    </row>
    <row r="25" spans="1:16" ht="20.399999999999999">
      <c r="A25" s="443" t="str">
        <f t="shared" ca="1" si="0"/>
        <v>UFB-4 Structural Imbalances</v>
      </c>
      <c r="B25" s="443">
        <f>ROW()</f>
        <v>25</v>
      </c>
      <c r="C25" s="443" t="str">
        <f>'Cover Page'!K6</f>
        <v>0122</v>
      </c>
      <c r="D25" s="443">
        <f>'Cover Page'!K4</f>
        <v>2023</v>
      </c>
      <c r="E25" s="443" t="s">
        <v>2031</v>
      </c>
      <c r="F25" s="443" t="s">
        <v>2137</v>
      </c>
      <c r="G25" s="443" t="s">
        <v>2138</v>
      </c>
      <c r="H25" s="454">
        <f>'Cover Page'!M38</f>
        <v>0</v>
      </c>
      <c r="J25" s="65"/>
      <c r="K25" s="66"/>
      <c r="L25" s="66"/>
      <c r="M25" s="66"/>
      <c r="N25" s="67"/>
      <c r="O25" s="234"/>
      <c r="P25" s="586"/>
    </row>
    <row r="26" spans="1:16" ht="20.399999999999999">
      <c r="A26" s="443"/>
      <c r="B26" s="443"/>
      <c r="C26" s="443"/>
      <c r="D26" s="443"/>
      <c r="E26" s="443"/>
      <c r="F26" s="443"/>
      <c r="G26" s="443"/>
      <c r="H26" s="445"/>
      <c r="J26" s="68"/>
      <c r="K26" s="68"/>
      <c r="L26" s="68"/>
      <c r="M26" s="68"/>
      <c r="N26" s="69"/>
      <c r="O26" s="70"/>
      <c r="P26" s="71"/>
    </row>
    <row r="27" spans="1:16">
      <c r="A27" s="443"/>
      <c r="B27" s="443"/>
      <c r="C27" s="443"/>
      <c r="D27" s="443"/>
      <c r="E27" s="443"/>
      <c r="F27" s="443"/>
      <c r="G27" s="443"/>
      <c r="H27" s="445"/>
      <c r="J27" s="649" t="s">
        <v>94</v>
      </c>
      <c r="K27" s="649"/>
      <c r="L27" s="649"/>
      <c r="M27" s="649"/>
      <c r="N27" s="649"/>
      <c r="O27" s="649"/>
      <c r="P27" s="649"/>
    </row>
    <row r="28" spans="1:16">
      <c r="A28" s="443"/>
      <c r="B28" s="443"/>
      <c r="C28" s="443"/>
      <c r="D28" s="443"/>
      <c r="E28" s="443"/>
      <c r="F28" s="443"/>
      <c r="G28" s="443"/>
      <c r="H28" s="445"/>
    </row>
    <row r="29" spans="1:16">
      <c r="A29" s="443"/>
      <c r="B29" s="443"/>
      <c r="C29" s="443"/>
      <c r="D29" s="443"/>
      <c r="E29" s="443"/>
      <c r="F29" s="443"/>
      <c r="G29" s="443"/>
      <c r="H29" s="445"/>
    </row>
    <row r="30" spans="1:16">
      <c r="A30" s="443"/>
      <c r="B30" s="443"/>
      <c r="C30" s="443"/>
      <c r="D30" s="443"/>
      <c r="E30" s="443"/>
      <c r="F30" s="443"/>
      <c r="G30" s="443"/>
      <c r="H30" s="445"/>
    </row>
    <row r="31" spans="1:16">
      <c r="A31" s="443"/>
      <c r="B31" s="443"/>
      <c r="C31" s="443"/>
      <c r="D31" s="443"/>
      <c r="E31" s="443"/>
      <c r="F31" s="443"/>
      <c r="G31" s="443"/>
      <c r="H31" s="445"/>
    </row>
    <row r="32" spans="1:16">
      <c r="A32" s="443"/>
      <c r="B32" s="443"/>
      <c r="C32" s="443"/>
      <c r="D32" s="443"/>
      <c r="E32" s="443"/>
      <c r="F32" s="443"/>
      <c r="G32" s="443"/>
      <c r="H32" s="445"/>
    </row>
    <row r="33" spans="1:8">
      <c r="A33" s="443"/>
      <c r="B33" s="443"/>
      <c r="C33" s="443"/>
      <c r="D33" s="443"/>
      <c r="E33" s="443"/>
      <c r="F33" s="443"/>
      <c r="G33" s="443"/>
      <c r="H33" s="445"/>
    </row>
    <row r="34" spans="1:8">
      <c r="A34" s="443"/>
      <c r="B34" s="443"/>
      <c r="C34" s="443"/>
      <c r="D34" s="443"/>
      <c r="E34" s="443"/>
      <c r="F34" s="443"/>
      <c r="G34" s="443"/>
      <c r="H34" s="445"/>
    </row>
    <row r="35" spans="1:8">
      <c r="A35" s="443"/>
      <c r="B35" s="443"/>
      <c r="C35" s="443"/>
      <c r="D35" s="443"/>
      <c r="E35" s="443"/>
      <c r="F35" s="443"/>
      <c r="G35" s="443"/>
      <c r="H35" s="445"/>
    </row>
    <row r="36" spans="1:8">
      <c r="A36" s="443"/>
      <c r="B36" s="443"/>
      <c r="C36" s="443"/>
      <c r="D36" s="443"/>
      <c r="E36" s="443"/>
      <c r="F36" s="443"/>
      <c r="G36" s="443"/>
      <c r="H36" s="445"/>
    </row>
    <row r="37" spans="1:8">
      <c r="A37" s="443"/>
      <c r="B37" s="443"/>
      <c r="C37" s="443"/>
      <c r="D37" s="443"/>
      <c r="E37" s="443"/>
      <c r="F37" s="443"/>
      <c r="G37" s="443"/>
      <c r="H37" s="445"/>
    </row>
    <row r="38" spans="1:8">
      <c r="A38" s="443"/>
      <c r="B38" s="443"/>
      <c r="C38" s="443"/>
      <c r="D38" s="443"/>
      <c r="E38" s="443"/>
      <c r="F38" s="443"/>
      <c r="G38" s="443"/>
      <c r="H38" s="445"/>
    </row>
    <row r="39" spans="1:8">
      <c r="A39" s="443"/>
      <c r="B39" s="443"/>
      <c r="C39" s="443"/>
      <c r="D39" s="443"/>
      <c r="E39" s="443"/>
      <c r="F39" s="443"/>
      <c r="G39" s="443"/>
      <c r="H39" s="445"/>
    </row>
    <row r="40" spans="1:8">
      <c r="A40" s="443"/>
      <c r="B40" s="443"/>
      <c r="C40" s="443"/>
      <c r="D40" s="443"/>
      <c r="E40" s="443"/>
      <c r="F40" s="443"/>
      <c r="G40" s="443"/>
      <c r="H40" s="445"/>
    </row>
    <row r="41" spans="1:8">
      <c r="A41" s="443"/>
      <c r="B41" s="443"/>
      <c r="C41" s="443"/>
      <c r="D41" s="443"/>
      <c r="E41" s="443"/>
      <c r="F41" s="443"/>
      <c r="G41" s="443"/>
      <c r="H41" s="445"/>
    </row>
    <row r="42" spans="1:8">
      <c r="A42" s="443"/>
      <c r="B42" s="443"/>
      <c r="C42" s="443"/>
      <c r="D42" s="443"/>
      <c r="E42" s="443"/>
      <c r="F42" s="443"/>
      <c r="G42" s="443"/>
      <c r="H42" s="445"/>
    </row>
    <row r="43" spans="1:8">
      <c r="A43" s="453"/>
      <c r="B43" s="452"/>
      <c r="C43" s="443"/>
      <c r="D43" s="443"/>
      <c r="E43" s="443"/>
      <c r="F43" s="443"/>
      <c r="G43" s="443"/>
      <c r="H43" s="445"/>
    </row>
    <row r="44" spans="1:8">
      <c r="A44" s="453"/>
      <c r="B44" s="452"/>
      <c r="C44" s="443"/>
      <c r="D44" s="443"/>
      <c r="E44" s="443"/>
      <c r="F44" s="443"/>
      <c r="G44" s="443"/>
      <c r="H44" s="445"/>
    </row>
    <row r="45" spans="1:8">
      <c r="A45" s="453"/>
      <c r="B45" s="452"/>
      <c r="C45" s="443"/>
      <c r="D45" s="443"/>
      <c r="E45" s="443"/>
      <c r="F45" s="443"/>
      <c r="G45" s="443"/>
      <c r="H45" s="445"/>
    </row>
    <row r="46" spans="1:8">
      <c r="A46" s="453"/>
      <c r="B46" s="452"/>
      <c r="C46" s="443"/>
      <c r="D46" s="443"/>
      <c r="E46" s="443"/>
      <c r="F46" s="443"/>
      <c r="G46" s="443"/>
      <c r="H46" s="445"/>
    </row>
    <row r="47" spans="1:8">
      <c r="A47" s="453"/>
      <c r="B47" s="452"/>
      <c r="C47" s="443"/>
      <c r="D47" s="443"/>
      <c r="E47" s="443"/>
      <c r="F47" s="443"/>
      <c r="G47" s="443"/>
      <c r="H47" s="445"/>
    </row>
    <row r="48" spans="1:8">
      <c r="A48" s="453"/>
      <c r="B48" s="452"/>
      <c r="C48" s="443"/>
      <c r="D48" s="443"/>
      <c r="E48" s="443"/>
      <c r="F48" s="443"/>
      <c r="G48" s="443"/>
      <c r="H48" s="445"/>
    </row>
    <row r="49" spans="1:8">
      <c r="A49" s="453"/>
      <c r="B49" s="452"/>
      <c r="C49" s="443"/>
      <c r="D49" s="443"/>
      <c r="E49" s="443"/>
      <c r="F49" s="443"/>
      <c r="G49" s="443"/>
      <c r="H49" s="445"/>
    </row>
  </sheetData>
  <sheetProtection password="C7B6" sheet="1" objects="1" scenarios="1"/>
  <mergeCells count="3">
    <mergeCell ref="J1:P1"/>
    <mergeCell ref="J2:P2"/>
    <mergeCell ref="J27:P27"/>
  </mergeCells>
  <printOptions horizontalCentered="1" verticalCentered="1"/>
  <pageMargins left="0.2" right="0.2" top="0.25" bottom="0.25" header="0.3" footer="0.3"/>
  <pageSetup paperSize="5" scale="8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T8" sqref="T8"/>
    </sheetView>
  </sheetViews>
  <sheetFormatPr defaultColWidth="10.5546875" defaultRowHeight="13.2"/>
  <cols>
    <col min="1" max="9" width="10.5546875" style="1" hidden="1" customWidth="1"/>
    <col min="10" max="10" width="5.44140625" style="35" customWidth="1"/>
    <col min="11" max="11" width="27.88671875" style="1" customWidth="1"/>
    <col min="12" max="12" width="14.5546875" style="78" customWidth="1"/>
    <col min="13" max="13" width="21.44140625" style="78" customWidth="1"/>
    <col min="14" max="14" width="14.5546875" style="1" customWidth="1"/>
    <col min="15" max="15" width="4.33203125" style="1" customWidth="1"/>
    <col min="16" max="16" width="0.88671875" style="1" customWidth="1"/>
    <col min="17" max="17" width="3.88671875" style="35" customWidth="1"/>
    <col min="18" max="18" width="20.109375" style="1" customWidth="1"/>
    <col min="19" max="19" width="14.5546875" style="78" customWidth="1"/>
    <col min="20" max="20" width="21.44140625" style="78" customWidth="1"/>
    <col min="21" max="21" width="12.33203125" style="1" customWidth="1"/>
    <col min="22" max="22" width="12" style="1" bestFit="1" customWidth="1"/>
    <col min="23" max="23" width="15.44140625" style="1" bestFit="1" customWidth="1"/>
    <col min="24" max="16384" width="10.5546875" style="1"/>
  </cols>
  <sheetData>
    <row r="1" spans="1:21" ht="17.399999999999999">
      <c r="A1" s="443" t="str">
        <f ca="1">MID(CELL("filename",A1),FIND("]",CELL("filename",A1))+1,256)</f>
        <v>UFB-5 Tax Assessments</v>
      </c>
      <c r="B1" s="443">
        <f>ROW()</f>
        <v>1</v>
      </c>
      <c r="C1" s="443" t="str">
        <f>'Cover Page'!K6</f>
        <v>0122</v>
      </c>
      <c r="D1" s="443">
        <f>'Cover Page'!K4</f>
        <v>2023</v>
      </c>
      <c r="E1" s="443" t="s">
        <v>2031</v>
      </c>
      <c r="F1" s="443" t="s">
        <v>2139</v>
      </c>
      <c r="G1" s="443" t="s">
        <v>121</v>
      </c>
      <c r="H1" s="454">
        <f ca="1">TODAY()</f>
        <v>45373</v>
      </c>
      <c r="J1" s="650" t="s">
        <v>2284</v>
      </c>
      <c r="K1" s="650"/>
      <c r="L1" s="650"/>
      <c r="M1" s="650"/>
      <c r="N1" s="650"/>
      <c r="O1" s="650"/>
      <c r="P1" s="650"/>
      <c r="Q1" s="650"/>
      <c r="R1" s="650"/>
      <c r="S1" s="650"/>
      <c r="T1" s="650"/>
      <c r="U1" s="650"/>
    </row>
    <row r="2" spans="1:21" ht="12.75" customHeight="1">
      <c r="A2" s="443" t="str">
        <f t="shared" ref="A2:A35" ca="1" si="0">MID(CELL("filename",A2),FIND("]",CELL("filename",A2))+1,256)</f>
        <v>UFB-5 Tax Assessments</v>
      </c>
      <c r="B2" s="443">
        <f>ROW()</f>
        <v>2</v>
      </c>
      <c r="C2" s="443" t="str">
        <f>'Cover Page'!K6</f>
        <v>0122</v>
      </c>
      <c r="D2" s="443">
        <f>'Cover Page'!K4</f>
        <v>2023</v>
      </c>
      <c r="E2" s="443" t="s">
        <v>2031</v>
      </c>
      <c r="F2" s="443" t="s">
        <v>2139</v>
      </c>
      <c r="G2" s="443" t="s">
        <v>121</v>
      </c>
      <c r="H2" s="454">
        <f ca="1">TODAY()</f>
        <v>45373</v>
      </c>
      <c r="J2" s="651" t="str">
        <f>"Property Tax Assessments - Taxable Properties (October 1, "&amp;'Cover Page'!K4-1&amp;" Value)"</f>
        <v>Property Tax Assessments - Taxable Properties (October 1, 2022 Value)</v>
      </c>
      <c r="K2" s="652"/>
      <c r="L2" s="652"/>
      <c r="M2" s="652"/>
      <c r="N2" s="652"/>
      <c r="O2" s="653"/>
      <c r="P2" s="6"/>
      <c r="Q2" s="654" t="str">
        <f>"Property Tax Assessments - Exempt Properties (October 1, "&amp;'Cover Page'!K4-1&amp;" Value)"</f>
        <v>Property Tax Assessments - Exempt Properties (October 1, 2022 Value)</v>
      </c>
      <c r="R2" s="655"/>
      <c r="S2" s="655"/>
      <c r="T2" s="655"/>
      <c r="U2" s="656"/>
    </row>
    <row r="3" spans="1:21">
      <c r="A3" s="443" t="str">
        <f t="shared" ca="1" si="0"/>
        <v>UFB-5 Tax Assessments</v>
      </c>
      <c r="B3" s="443">
        <f>ROW()</f>
        <v>3</v>
      </c>
      <c r="C3" s="443" t="str">
        <f>'Cover Page'!K6</f>
        <v>0122</v>
      </c>
      <c r="D3" s="443">
        <f>'Cover Page'!K4</f>
        <v>2023</v>
      </c>
      <c r="E3" s="443" t="s">
        <v>2031</v>
      </c>
      <c r="F3" s="443" t="s">
        <v>2139</v>
      </c>
      <c r="G3" s="443" t="s">
        <v>121</v>
      </c>
      <c r="H3" s="454">
        <f t="shared" ref="H3:H15" ca="1" si="1">TODAY()</f>
        <v>45373</v>
      </c>
      <c r="J3" s="79"/>
      <c r="K3" s="13"/>
      <c r="L3" s="430" t="s">
        <v>95</v>
      </c>
      <c r="M3" s="431" t="s">
        <v>96</v>
      </c>
      <c r="N3" s="432" t="s">
        <v>314</v>
      </c>
      <c r="O3" s="467"/>
      <c r="P3" s="17"/>
      <c r="Q3" s="79"/>
      <c r="R3" s="13"/>
      <c r="S3" s="430" t="s">
        <v>95</v>
      </c>
      <c r="T3" s="431" t="s">
        <v>96</v>
      </c>
      <c r="U3" s="432" t="s">
        <v>314</v>
      </c>
    </row>
    <row r="4" spans="1:21">
      <c r="A4" s="443" t="str">
        <f t="shared" ca="1" si="0"/>
        <v>UFB-5 Tax Assessments</v>
      </c>
      <c r="B4" s="443">
        <f>ROW()</f>
        <v>4</v>
      </c>
      <c r="C4" s="443" t="str">
        <f>'Cover Page'!K6</f>
        <v>0122</v>
      </c>
      <c r="D4" s="443">
        <f>'Cover Page'!K4</f>
        <v>2023</v>
      </c>
      <c r="E4" s="443" t="s">
        <v>2031</v>
      </c>
      <c r="F4" s="443" t="s">
        <v>2139</v>
      </c>
      <c r="G4" s="443" t="s">
        <v>2140</v>
      </c>
      <c r="H4" s="454">
        <f t="shared" ca="1" si="1"/>
        <v>45373</v>
      </c>
      <c r="J4" s="82">
        <v>1</v>
      </c>
      <c r="K4" s="19" t="s">
        <v>98</v>
      </c>
      <c r="L4" s="462">
        <v>130</v>
      </c>
      <c r="M4" s="463">
        <v>27322600</v>
      </c>
      <c r="N4" s="468">
        <f t="shared" ref="N4:N11" si="2">IF(M4&gt;0,M4/M$12,0)</f>
        <v>1.2807189193073394E-2</v>
      </c>
      <c r="O4" s="467"/>
      <c r="P4" s="17"/>
      <c r="Q4" s="79" t="s">
        <v>99</v>
      </c>
      <c r="R4" s="19" t="s">
        <v>100</v>
      </c>
      <c r="S4" s="83">
        <v>1</v>
      </c>
      <c r="T4" s="235">
        <v>30277900</v>
      </c>
      <c r="U4" s="280">
        <f t="shared" ref="U4:U9" si="3">IF(T4&gt;0,T4/T$12,0)</f>
        <v>0.28205605926941668</v>
      </c>
    </row>
    <row r="5" spans="1:21">
      <c r="A5" s="443" t="str">
        <f t="shared" ca="1" si="0"/>
        <v>UFB-5 Tax Assessments</v>
      </c>
      <c r="B5" s="443">
        <f>ROW()</f>
        <v>5</v>
      </c>
      <c r="C5" s="443" t="str">
        <f>'Cover Page'!K6</f>
        <v>0122</v>
      </c>
      <c r="D5" s="443">
        <f>'Cover Page'!K4</f>
        <v>2023</v>
      </c>
      <c r="E5" s="443" t="s">
        <v>2031</v>
      </c>
      <c r="F5" s="443" t="s">
        <v>2139</v>
      </c>
      <c r="G5" s="443" t="s">
        <v>2141</v>
      </c>
      <c r="H5" s="454">
        <f t="shared" ca="1" si="1"/>
        <v>45373</v>
      </c>
      <c r="J5" s="82">
        <v>2</v>
      </c>
      <c r="K5" s="13" t="s">
        <v>101</v>
      </c>
      <c r="L5" s="462">
        <v>6388</v>
      </c>
      <c r="M5" s="463">
        <v>2019296700</v>
      </c>
      <c r="N5" s="468">
        <f t="shared" si="2"/>
        <v>0.94652466726624729</v>
      </c>
      <c r="O5" s="467"/>
      <c r="P5" s="17"/>
      <c r="Q5" s="82" t="s">
        <v>102</v>
      </c>
      <c r="R5" s="13" t="s">
        <v>103</v>
      </c>
      <c r="S5" s="83">
        <v>0</v>
      </c>
      <c r="T5" s="235">
        <v>0</v>
      </c>
      <c r="U5" s="280">
        <f t="shared" si="3"/>
        <v>0</v>
      </c>
    </row>
    <row r="6" spans="1:21">
      <c r="A6" s="443" t="str">
        <f t="shared" ca="1" si="0"/>
        <v>UFB-5 Tax Assessments</v>
      </c>
      <c r="B6" s="443">
        <f>ROW()</f>
        <v>6</v>
      </c>
      <c r="C6" s="443" t="str">
        <f>'Cover Page'!K6</f>
        <v>0122</v>
      </c>
      <c r="D6" s="443">
        <f>'Cover Page'!K4</f>
        <v>2023</v>
      </c>
      <c r="E6" s="443" t="s">
        <v>2031</v>
      </c>
      <c r="F6" s="443" t="s">
        <v>2139</v>
      </c>
      <c r="G6" s="443" t="s">
        <v>2142</v>
      </c>
      <c r="H6" s="454">
        <f t="shared" ca="1" si="1"/>
        <v>45373</v>
      </c>
      <c r="J6" s="82" t="s">
        <v>312</v>
      </c>
      <c r="K6" s="1" t="s">
        <v>104</v>
      </c>
      <c r="L6" s="460">
        <v>0</v>
      </c>
      <c r="M6" s="461">
        <v>0</v>
      </c>
      <c r="N6" s="468">
        <f t="shared" si="2"/>
        <v>0</v>
      </c>
      <c r="O6" s="467"/>
      <c r="P6" s="17"/>
      <c r="Q6" s="82" t="s">
        <v>105</v>
      </c>
      <c r="R6" s="1" t="s">
        <v>106</v>
      </c>
      <c r="S6" s="84">
        <v>134</v>
      </c>
      <c r="T6" s="235">
        <v>35763200</v>
      </c>
      <c r="U6" s="280">
        <f t="shared" si="3"/>
        <v>0.33315478480555133</v>
      </c>
    </row>
    <row r="7" spans="1:21">
      <c r="A7" s="443" t="str">
        <f t="shared" ca="1" si="0"/>
        <v>UFB-5 Tax Assessments</v>
      </c>
      <c r="B7" s="443">
        <f>ROW()</f>
        <v>7</v>
      </c>
      <c r="C7" s="443" t="str">
        <f>'Cover Page'!K6</f>
        <v>0122</v>
      </c>
      <c r="D7" s="443">
        <f>'Cover Page'!K4</f>
        <v>2023</v>
      </c>
      <c r="E7" s="443" t="s">
        <v>2031</v>
      </c>
      <c r="F7" s="443" t="s">
        <v>2139</v>
      </c>
      <c r="G7" s="443" t="s">
        <v>2143</v>
      </c>
      <c r="H7" s="454">
        <f t="shared" ca="1" si="1"/>
        <v>45373</v>
      </c>
      <c r="J7" s="82" t="s">
        <v>107</v>
      </c>
      <c r="K7" s="1" t="s">
        <v>108</v>
      </c>
      <c r="L7" s="462">
        <v>151</v>
      </c>
      <c r="M7" s="463">
        <v>69508100</v>
      </c>
      <c r="N7" s="468">
        <f t="shared" si="2"/>
        <v>3.2581210688260448E-2</v>
      </c>
      <c r="O7" s="467"/>
      <c r="P7" s="17"/>
      <c r="Q7" s="82" t="s">
        <v>109</v>
      </c>
      <c r="R7" s="1" t="s">
        <v>110</v>
      </c>
      <c r="S7" s="83">
        <v>9</v>
      </c>
      <c r="T7" s="235">
        <v>22082100</v>
      </c>
      <c r="U7" s="280">
        <f t="shared" si="3"/>
        <v>0.20570746671312035</v>
      </c>
    </row>
    <row r="8" spans="1:21">
      <c r="A8" s="443" t="str">
        <f t="shared" ca="1" si="0"/>
        <v>UFB-5 Tax Assessments</v>
      </c>
      <c r="B8" s="443">
        <f>ROW()</f>
        <v>8</v>
      </c>
      <c r="C8" s="443" t="str">
        <f>'Cover Page'!K6</f>
        <v>0122</v>
      </c>
      <c r="D8" s="443">
        <f>'Cover Page'!K4</f>
        <v>2023</v>
      </c>
      <c r="E8" s="443" t="s">
        <v>2031</v>
      </c>
      <c r="F8" s="443" t="s">
        <v>2139</v>
      </c>
      <c r="G8" s="443" t="s">
        <v>2144</v>
      </c>
      <c r="H8" s="454">
        <f t="shared" ca="1" si="1"/>
        <v>45373</v>
      </c>
      <c r="J8" s="82" t="s">
        <v>111</v>
      </c>
      <c r="K8" s="13" t="s">
        <v>112</v>
      </c>
      <c r="L8" s="462">
        <v>2</v>
      </c>
      <c r="M8" s="463">
        <v>1428400</v>
      </c>
      <c r="N8" s="468">
        <f t="shared" si="2"/>
        <v>6.6954788502507215E-4</v>
      </c>
      <c r="O8" s="467"/>
      <c r="P8" s="17"/>
      <c r="Q8" s="82" t="s">
        <v>113</v>
      </c>
      <c r="R8" s="13" t="s">
        <v>313</v>
      </c>
      <c r="S8" s="83">
        <v>0</v>
      </c>
      <c r="T8" s="235">
        <v>0</v>
      </c>
      <c r="U8" s="280">
        <f t="shared" si="3"/>
        <v>0</v>
      </c>
    </row>
    <row r="9" spans="1:21">
      <c r="A9" s="443" t="str">
        <f ca="1">MID(CELL("filename",A9),FIND("]",CELL("filename",A9))+1,256)</f>
        <v>UFB-5 Tax Assessments</v>
      </c>
      <c r="B9" s="443">
        <f>ROW()</f>
        <v>9</v>
      </c>
      <c r="C9" s="443" t="str">
        <f>'Cover Page'!K6</f>
        <v>0122</v>
      </c>
      <c r="D9" s="443">
        <f>'Cover Page'!K4</f>
        <v>2023</v>
      </c>
      <c r="E9" s="443" t="s">
        <v>2031</v>
      </c>
      <c r="F9" s="443" t="s">
        <v>2139</v>
      </c>
      <c r="G9" s="443" t="s">
        <v>2145</v>
      </c>
      <c r="H9" s="454">
        <f t="shared" ca="1" si="1"/>
        <v>45373</v>
      </c>
      <c r="J9" s="82" t="s">
        <v>114</v>
      </c>
      <c r="K9" s="13" t="s">
        <v>115</v>
      </c>
      <c r="L9" s="462">
        <v>32</v>
      </c>
      <c r="M9" s="463">
        <v>15824100</v>
      </c>
      <c r="N9" s="468">
        <f t="shared" si="2"/>
        <v>7.4173849673937588E-3</v>
      </c>
      <c r="O9" s="467"/>
      <c r="P9" s="17"/>
      <c r="Q9" s="82" t="s">
        <v>116</v>
      </c>
      <c r="R9" s="13" t="s">
        <v>117</v>
      </c>
      <c r="S9" s="83">
        <v>189</v>
      </c>
      <c r="T9" s="235">
        <v>19223900</v>
      </c>
      <c r="U9" s="280">
        <f t="shared" si="3"/>
        <v>0.17908168921191164</v>
      </c>
    </row>
    <row r="10" spans="1:21">
      <c r="A10" s="443" t="str">
        <f ca="1">MID(CELL("filename",A10),FIND("]",CELL("filename",A10))+1,256)</f>
        <v>UFB-5 Tax Assessments</v>
      </c>
      <c r="B10" s="443">
        <f>ROW()</f>
        <v>10</v>
      </c>
      <c r="C10" s="443" t="str">
        <f>'Cover Page'!K6</f>
        <v>0122</v>
      </c>
      <c r="D10" s="443">
        <f>'Cover Page'!K4</f>
        <v>2023</v>
      </c>
      <c r="E10" s="443" t="s">
        <v>2031</v>
      </c>
      <c r="F10" s="443" t="s">
        <v>2139</v>
      </c>
      <c r="G10" s="443" t="s">
        <v>2146</v>
      </c>
      <c r="H10" s="454">
        <f t="shared" ca="1" si="1"/>
        <v>45373</v>
      </c>
      <c r="J10" s="82" t="s">
        <v>310</v>
      </c>
      <c r="K10" s="13" t="s">
        <v>309</v>
      </c>
      <c r="L10" s="462">
        <v>0</v>
      </c>
      <c r="M10" s="463">
        <v>0</v>
      </c>
      <c r="N10" s="468">
        <f t="shared" si="2"/>
        <v>0</v>
      </c>
      <c r="O10" s="467"/>
      <c r="P10" s="17"/>
      <c r="Q10" s="82"/>
      <c r="R10" s="13"/>
      <c r="S10" s="13"/>
      <c r="T10" s="237"/>
      <c r="U10" s="85"/>
    </row>
    <row r="11" spans="1:21" ht="13.8" thickBot="1">
      <c r="A11" s="443" t="str">
        <f ca="1">MID(CELL("filename",A11),FIND("]",CELL("filename",A11))+1,256)</f>
        <v>UFB-5 Tax Assessments</v>
      </c>
      <c r="B11" s="443">
        <f>ROW()</f>
        <v>11</v>
      </c>
      <c r="C11" s="443" t="str">
        <f>'Cover Page'!K6</f>
        <v>0122</v>
      </c>
      <c r="D11" s="443">
        <f>'Cover Page'!K4</f>
        <v>2023</v>
      </c>
      <c r="E11" s="443" t="s">
        <v>2031</v>
      </c>
      <c r="F11" s="443" t="s">
        <v>2139</v>
      </c>
      <c r="G11" s="443" t="s">
        <v>2147</v>
      </c>
      <c r="H11" s="454">
        <f t="shared" ca="1" si="1"/>
        <v>45373</v>
      </c>
      <c r="J11" s="82" t="s">
        <v>311</v>
      </c>
      <c r="K11" s="13" t="s">
        <v>118</v>
      </c>
      <c r="L11" s="462">
        <v>0</v>
      </c>
      <c r="M11" s="463">
        <v>0</v>
      </c>
      <c r="N11" s="468">
        <f t="shared" si="2"/>
        <v>0</v>
      </c>
      <c r="O11" s="467"/>
      <c r="P11" s="17"/>
      <c r="Q11" s="82"/>
      <c r="R11" s="13"/>
      <c r="S11" s="13"/>
      <c r="T11" s="237"/>
      <c r="U11" s="85"/>
    </row>
    <row r="12" spans="1:21" ht="14.4" thickTop="1" thickBot="1">
      <c r="A12" s="443" t="str">
        <f t="shared" ca="1" si="0"/>
        <v>UFB-5 Tax Assessments</v>
      </c>
      <c r="B12" s="443">
        <f>ROW()</f>
        <v>12</v>
      </c>
      <c r="C12" s="443" t="str">
        <f>'Cover Page'!K6</f>
        <v>0122</v>
      </c>
      <c r="D12" s="443">
        <f>'Cover Page'!K4</f>
        <v>2023</v>
      </c>
      <c r="E12" s="443" t="s">
        <v>2031</v>
      </c>
      <c r="F12" s="443" t="s">
        <v>2139</v>
      </c>
      <c r="G12" s="443" t="s">
        <v>2148</v>
      </c>
      <c r="H12" s="454">
        <f t="shared" ca="1" si="1"/>
        <v>45373</v>
      </c>
      <c r="J12" s="86"/>
      <c r="K12" s="26" t="s">
        <v>97</v>
      </c>
      <c r="L12" s="282">
        <f>SUM(L4:L11)</f>
        <v>6703</v>
      </c>
      <c r="M12" s="283">
        <f>SUM(M4:M11)</f>
        <v>2133379900</v>
      </c>
      <c r="N12" s="281">
        <f>SUM(N4:N11)</f>
        <v>1</v>
      </c>
      <c r="O12" s="99"/>
      <c r="P12" s="17"/>
      <c r="Q12" s="79"/>
      <c r="R12" s="26" t="s">
        <v>97</v>
      </c>
      <c r="S12" s="282">
        <f>SUM(S4:S9)</f>
        <v>333</v>
      </c>
      <c r="T12" s="283">
        <f>SUM(T4:T9)</f>
        <v>107347100</v>
      </c>
      <c r="U12" s="281">
        <f>SUM(U4:U9)</f>
        <v>1</v>
      </c>
    </row>
    <row r="13" spans="1:21" ht="13.8" thickTop="1">
      <c r="A13" s="443" t="str">
        <f t="shared" ca="1" si="0"/>
        <v>UFB-5 Tax Assessments</v>
      </c>
      <c r="B13" s="443">
        <f>ROW()</f>
        <v>13</v>
      </c>
      <c r="C13" s="443" t="str">
        <f>'Cover Page'!K6</f>
        <v>0122</v>
      </c>
      <c r="D13" s="443">
        <f>'Cover Page'!K4</f>
        <v>2023</v>
      </c>
      <c r="E13" s="443" t="s">
        <v>2031</v>
      </c>
      <c r="F13" s="443" t="s">
        <v>2139</v>
      </c>
      <c r="G13" s="443"/>
      <c r="H13" s="454">
        <f t="shared" ca="1" si="1"/>
        <v>45373</v>
      </c>
      <c r="J13" s="7"/>
      <c r="L13" s="1"/>
      <c r="M13" s="1"/>
      <c r="O13" s="99"/>
      <c r="P13" s="17"/>
      <c r="Q13" s="86"/>
      <c r="S13" s="1"/>
      <c r="T13" s="1"/>
      <c r="U13" s="297"/>
    </row>
    <row r="14" spans="1:21" ht="13.8" thickBot="1">
      <c r="A14" s="443" t="str">
        <f t="shared" ca="1" si="0"/>
        <v>UFB-5 Tax Assessments</v>
      </c>
      <c r="B14" s="443">
        <f>ROW()</f>
        <v>14</v>
      </c>
      <c r="C14" s="443" t="str">
        <f>'Cover Page'!K6</f>
        <v>0122</v>
      </c>
      <c r="D14" s="443">
        <f>'Cover Page'!K4</f>
        <v>2023</v>
      </c>
      <c r="E14" s="443" t="s">
        <v>2031</v>
      </c>
      <c r="F14" s="443" t="s">
        <v>2139</v>
      </c>
      <c r="G14" s="443" t="s">
        <v>2149</v>
      </c>
      <c r="H14" s="454">
        <f t="shared" ca="1" si="1"/>
        <v>45373</v>
      </c>
      <c r="J14" s="79"/>
      <c r="K14" s="433" t="s">
        <v>119</v>
      </c>
      <c r="L14" s="434"/>
      <c r="M14" s="435">
        <v>0.96</v>
      </c>
      <c r="N14" s="13"/>
      <c r="O14" s="99"/>
      <c r="P14" s="17"/>
      <c r="Q14" s="79"/>
      <c r="R14" s="13"/>
      <c r="S14" s="13"/>
      <c r="T14" s="13"/>
      <c r="U14" s="99"/>
    </row>
    <row r="15" spans="1:21" ht="14.4" thickTop="1" thickBot="1">
      <c r="A15" s="443" t="str">
        <f t="shared" ca="1" si="0"/>
        <v>UFB-5 Tax Assessments</v>
      </c>
      <c r="B15" s="443">
        <f>ROW()</f>
        <v>15</v>
      </c>
      <c r="C15" s="443" t="str">
        <f>'Cover Page'!K6</f>
        <v>0122</v>
      </c>
      <c r="D15" s="443">
        <f>'Cover Page'!K4</f>
        <v>2023</v>
      </c>
      <c r="E15" s="443" t="s">
        <v>2031</v>
      </c>
      <c r="F15" s="443" t="s">
        <v>2139</v>
      </c>
      <c r="G15" s="443" t="s">
        <v>2150</v>
      </c>
      <c r="H15" s="454">
        <f t="shared" ca="1" si="1"/>
        <v>45373</v>
      </c>
      <c r="J15" s="79"/>
      <c r="K15" s="433" t="s">
        <v>120</v>
      </c>
      <c r="L15" s="434"/>
      <c r="M15" s="436">
        <f>IF(M12&gt;0,M12/M14,0)</f>
        <v>2222270729.166667</v>
      </c>
      <c r="N15" s="13"/>
      <c r="O15" s="99"/>
      <c r="P15" s="17"/>
      <c r="Q15" s="79"/>
      <c r="R15" s="1" t="s">
        <v>277</v>
      </c>
      <c r="S15" s="13"/>
      <c r="T15" s="13"/>
      <c r="U15" s="11"/>
    </row>
    <row r="16" spans="1:21" ht="13.8" thickTop="1">
      <c r="A16" s="443" t="str">
        <f t="shared" ca="1" si="0"/>
        <v>UFB-5 Tax Assessments</v>
      </c>
      <c r="B16" s="443">
        <f>ROW()</f>
        <v>16</v>
      </c>
      <c r="C16" s="443" t="str">
        <f>'Cover Page'!K6</f>
        <v>0122</v>
      </c>
      <c r="D16" s="443">
        <f>'Cover Page'!K4</f>
        <v>2023</v>
      </c>
      <c r="E16" s="443" t="s">
        <v>2031</v>
      </c>
      <c r="F16" s="443" t="s">
        <v>2139</v>
      </c>
      <c r="G16" s="443" t="s">
        <v>2156</v>
      </c>
      <c r="H16" s="454">
        <f>'Cover Page'!M38</f>
        <v>0</v>
      </c>
      <c r="J16" s="79"/>
      <c r="L16" s="1"/>
      <c r="M16" s="1"/>
      <c r="N16" s="13"/>
      <c r="O16" s="99"/>
      <c r="P16" s="17"/>
      <c r="Q16" s="79"/>
      <c r="R16" s="1" t="s">
        <v>261</v>
      </c>
      <c r="S16" s="25">
        <f>T12/M12</f>
        <v>5.031785478057612E-2</v>
      </c>
      <c r="T16" s="13"/>
      <c r="U16" s="11"/>
    </row>
    <row r="17" spans="1:21" ht="13.8" thickBot="1">
      <c r="A17" s="443" t="str">
        <f t="shared" ca="1" si="0"/>
        <v>UFB-5 Tax Assessments</v>
      </c>
      <c r="B17" s="443">
        <f>ROW()</f>
        <v>17</v>
      </c>
      <c r="C17" s="443" t="str">
        <f>'Cover Page'!K6</f>
        <v>0122</v>
      </c>
      <c r="D17" s="443">
        <f>'Cover Page'!K4</f>
        <v>2023</v>
      </c>
      <c r="E17" s="443" t="s">
        <v>2031</v>
      </c>
      <c r="F17" s="443" t="s">
        <v>2139</v>
      </c>
      <c r="G17" s="443" t="s">
        <v>2151</v>
      </c>
      <c r="H17" s="454">
        <f>'Cover Page'!M38</f>
        <v>0</v>
      </c>
      <c r="J17" s="82"/>
      <c r="K17" s="437" t="str">
        <f>"        Total # of property tax appeals filed in "&amp;'Cover Page'!K4-1</f>
        <v xml:space="preserve">        Total # of property tax appeals filed in 2022</v>
      </c>
      <c r="L17" s="440"/>
      <c r="M17" s="441" t="s">
        <v>123</v>
      </c>
      <c r="N17" s="576">
        <v>0</v>
      </c>
      <c r="O17" s="469"/>
      <c r="P17" s="17"/>
      <c r="Q17" s="79"/>
      <c r="S17" s="1"/>
      <c r="T17" s="81"/>
      <c r="U17" s="11"/>
    </row>
    <row r="18" spans="1:21" ht="14.4" thickTop="1" thickBot="1">
      <c r="A18" s="443" t="str">
        <f t="shared" ca="1" si="0"/>
        <v>UFB-5 Tax Assessments</v>
      </c>
      <c r="B18" s="443">
        <f>ROW()</f>
        <v>18</v>
      </c>
      <c r="C18" s="443" t="str">
        <f>'Cover Page'!K6</f>
        <v>0122</v>
      </c>
      <c r="D18" s="443">
        <f>'Cover Page'!K4</f>
        <v>2023</v>
      </c>
      <c r="E18" s="443" t="s">
        <v>2031</v>
      </c>
      <c r="F18" s="443" t="s">
        <v>2139</v>
      </c>
      <c r="G18" s="443" t="s">
        <v>2152</v>
      </c>
      <c r="H18" s="454">
        <f>'Cover Page'!M38</f>
        <v>0</v>
      </c>
      <c r="J18" s="82"/>
      <c r="M18" s="441" t="s">
        <v>122</v>
      </c>
      <c r="N18" s="577">
        <v>0</v>
      </c>
      <c r="O18" s="469"/>
      <c r="P18" s="17"/>
      <c r="Q18" s="79"/>
      <c r="S18" s="279"/>
      <c r="U18" s="11"/>
    </row>
    <row r="19" spans="1:21" ht="14.4" thickTop="1" thickBot="1">
      <c r="A19" s="443" t="str">
        <f t="shared" ca="1" si="0"/>
        <v>UFB-5 Tax Assessments</v>
      </c>
      <c r="B19" s="443">
        <f>ROW()</f>
        <v>19</v>
      </c>
      <c r="C19" s="443" t="str">
        <f>'Cover Page'!K6</f>
        <v>0122</v>
      </c>
      <c r="D19" s="443">
        <f>'Cover Page'!K4</f>
        <v>2023</v>
      </c>
      <c r="E19" s="443" t="s">
        <v>2031</v>
      </c>
      <c r="F19" s="443" t="s">
        <v>2139</v>
      </c>
      <c r="G19" s="443" t="s">
        <v>2153</v>
      </c>
      <c r="H19" s="454">
        <f>'Cover Page'!M38</f>
        <v>0</v>
      </c>
      <c r="J19" s="79"/>
      <c r="K19" s="437" t="str">
        <f>"Number of "&amp;'Cover Page'!K4-1&amp;" County Tax Board decisions appealed to Tax Court"</f>
        <v>Number of 2022 County Tax Board decisions appealed to Tax Court</v>
      </c>
      <c r="L19" s="438"/>
      <c r="M19" s="439"/>
      <c r="N19" s="576">
        <v>0</v>
      </c>
      <c r="O19" s="470"/>
      <c r="P19" s="28"/>
      <c r="Q19" s="79"/>
      <c r="U19" s="11"/>
    </row>
    <row r="20" spans="1:21" ht="14.4" thickTop="1" thickBot="1">
      <c r="A20" s="443" t="str">
        <f t="shared" ca="1" si="0"/>
        <v>UFB-5 Tax Assessments</v>
      </c>
      <c r="B20" s="443">
        <f>ROW()</f>
        <v>20</v>
      </c>
      <c r="C20" s="443" t="str">
        <f>'Cover Page'!K6</f>
        <v>0122</v>
      </c>
      <c r="D20" s="443">
        <f>'Cover Page'!K4</f>
        <v>2023</v>
      </c>
      <c r="E20" s="443" t="s">
        <v>2031</v>
      </c>
      <c r="F20" s="443" t="s">
        <v>2139</v>
      </c>
      <c r="G20" s="443" t="s">
        <v>2154</v>
      </c>
      <c r="H20" s="454">
        <f>'Cover Page'!M38</f>
        <v>0</v>
      </c>
      <c r="J20" s="79"/>
      <c r="K20" s="437" t="s">
        <v>2285</v>
      </c>
      <c r="L20" s="438"/>
      <c r="M20" s="439"/>
      <c r="N20" s="576">
        <v>0</v>
      </c>
      <c r="O20" s="470"/>
      <c r="P20" s="28"/>
      <c r="Q20" s="79"/>
      <c r="U20" s="11"/>
    </row>
    <row r="21" spans="1:21" ht="13.8" thickTop="1">
      <c r="A21" s="443" t="str">
        <f t="shared" ca="1" si="0"/>
        <v>UFB-5 Tax Assessments</v>
      </c>
      <c r="B21" s="443">
        <f>ROW()</f>
        <v>21</v>
      </c>
      <c r="C21" s="443" t="str">
        <f>'Cover Page'!K6</f>
        <v>0122</v>
      </c>
      <c r="D21" s="443">
        <f>'Cover Page'!K4</f>
        <v>2023</v>
      </c>
      <c r="E21" s="443" t="s">
        <v>2031</v>
      </c>
      <c r="F21" s="443" t="s">
        <v>2139</v>
      </c>
      <c r="G21" s="443"/>
      <c r="H21" s="454">
        <f>'Cover Page'!M38</f>
        <v>0</v>
      </c>
      <c r="J21" s="79"/>
      <c r="L21" s="1"/>
      <c r="M21" s="1"/>
      <c r="O21" s="470"/>
      <c r="P21" s="28"/>
      <c r="Q21" s="79"/>
      <c r="U21" s="11"/>
    </row>
    <row r="22" spans="1:21" ht="13.8" thickBot="1">
      <c r="A22" s="443" t="str">
        <f t="shared" ca="1" si="0"/>
        <v>UFB-5 Tax Assessments</v>
      </c>
      <c r="B22" s="443">
        <f>ROW()</f>
        <v>22</v>
      </c>
      <c r="C22" s="443" t="str">
        <f>'Cover Page'!K6</f>
        <v>0122</v>
      </c>
      <c r="D22" s="443">
        <f>'Cover Page'!K4</f>
        <v>2023</v>
      </c>
      <c r="E22" s="443" t="s">
        <v>2031</v>
      </c>
      <c r="F22" s="443" t="s">
        <v>2139</v>
      </c>
      <c r="G22" s="443" t="s">
        <v>2155</v>
      </c>
      <c r="H22" s="454">
        <f>'Cover Page'!M38</f>
        <v>0</v>
      </c>
      <c r="J22" s="79"/>
      <c r="K22" s="437" t="str">
        <f>"Amount paid out by municipality for tax appeals in "&amp;'Cover Page'!K4-1</f>
        <v>Amount paid out by municipality for tax appeals in 2022</v>
      </c>
      <c r="L22" s="438"/>
      <c r="M22" s="439"/>
      <c r="N22" s="223">
        <v>0</v>
      </c>
      <c r="O22" s="470"/>
      <c r="P22" s="28"/>
      <c r="Q22" s="79"/>
      <c r="U22" s="11"/>
    </row>
    <row r="23" spans="1:21" ht="13.8" thickTop="1">
      <c r="A23" s="443" t="str">
        <f t="shared" ca="1" si="0"/>
        <v>UFB-5 Tax Assessments</v>
      </c>
      <c r="B23" s="443">
        <f>ROW()</f>
        <v>23</v>
      </c>
      <c r="C23" s="443" t="str">
        <f>'Cover Page'!K6</f>
        <v>0122</v>
      </c>
      <c r="D23" s="443">
        <f>'Cover Page'!K4</f>
        <v>2023</v>
      </c>
      <c r="E23" s="443" t="s">
        <v>2031</v>
      </c>
      <c r="F23" s="443" t="s">
        <v>2139</v>
      </c>
      <c r="G23" s="443"/>
      <c r="H23" s="454">
        <f>'Cover Page'!M38</f>
        <v>0</v>
      </c>
      <c r="J23" s="79"/>
      <c r="L23" s="1"/>
      <c r="M23" s="1"/>
      <c r="O23" s="470"/>
      <c r="P23" s="28"/>
      <c r="Q23" s="559"/>
      <c r="R23" s="560"/>
      <c r="S23" s="561"/>
      <c r="T23" s="561"/>
      <c r="U23" s="34"/>
    </row>
    <row r="24" spans="1:21">
      <c r="A24" s="443" t="str">
        <f t="shared" ca="1" si="0"/>
        <v>UFB-5 Tax Assessments</v>
      </c>
      <c r="B24" s="443">
        <f>ROW()</f>
        <v>24</v>
      </c>
      <c r="C24" s="443" t="str">
        <f>'Cover Page'!K6</f>
        <v>0122</v>
      </c>
      <c r="D24" s="443">
        <f>'Cover Page'!K4</f>
        <v>2023</v>
      </c>
      <c r="E24" s="443" t="s">
        <v>2031</v>
      </c>
      <c r="F24" s="443" t="s">
        <v>2234</v>
      </c>
      <c r="G24" s="443"/>
      <c r="H24" s="454">
        <f>'Cover Page'!M38</f>
        <v>0</v>
      </c>
      <c r="J24" s="458"/>
      <c r="K24" s="442"/>
      <c r="L24" s="459"/>
      <c r="M24" s="459"/>
      <c r="N24" s="442"/>
      <c r="O24" s="442"/>
      <c r="P24" s="442"/>
      <c r="R24" s="11"/>
    </row>
    <row r="25" spans="1:21">
      <c r="A25" s="443" t="str">
        <f t="shared" ca="1" si="0"/>
        <v>UFB-5 Tax Assessments</v>
      </c>
      <c r="B25" s="443">
        <f>ROW()</f>
        <v>25</v>
      </c>
      <c r="C25" s="443" t="str">
        <f>'Cover Page'!K6</f>
        <v>0122</v>
      </c>
      <c r="D25" s="443">
        <f>'Cover Page'!K4</f>
        <v>2023</v>
      </c>
      <c r="E25" s="443" t="s">
        <v>2031</v>
      </c>
      <c r="F25" s="443" t="s">
        <v>2234</v>
      </c>
      <c r="G25" s="443"/>
      <c r="H25" s="454">
        <f>'Cover Page'!M38</f>
        <v>0</v>
      </c>
      <c r="J25" s="90"/>
      <c r="K25" s="663" t="s">
        <v>125</v>
      </c>
      <c r="L25" s="663"/>
      <c r="M25" s="663"/>
      <c r="N25" s="663"/>
      <c r="O25" s="663"/>
      <c r="R25" s="11"/>
    </row>
    <row r="26" spans="1:21">
      <c r="A26" s="443" t="str">
        <f t="shared" ca="1" si="0"/>
        <v>UFB-5 Tax Assessments</v>
      </c>
      <c r="B26" s="443">
        <f>ROW()</f>
        <v>26</v>
      </c>
      <c r="C26" s="443" t="str">
        <f>'Cover Page'!K6</f>
        <v>0122</v>
      </c>
      <c r="D26" s="443">
        <f>'Cover Page'!K4</f>
        <v>2023</v>
      </c>
      <c r="E26" s="443" t="s">
        <v>2031</v>
      </c>
      <c r="F26" s="443" t="s">
        <v>2234</v>
      </c>
      <c r="G26" s="443"/>
      <c r="H26" s="454">
        <f>'Cover Page'!M38</f>
        <v>0</v>
      </c>
      <c r="J26" s="79"/>
      <c r="K26" s="13"/>
      <c r="L26" s="80" t="s">
        <v>212</v>
      </c>
      <c r="M26" s="81" t="s">
        <v>129</v>
      </c>
      <c r="N26" s="13"/>
      <c r="O26" s="665" t="s">
        <v>270</v>
      </c>
      <c r="P26" s="665"/>
      <c r="Q26" s="665"/>
      <c r="R26" s="665"/>
    </row>
    <row r="27" spans="1:21">
      <c r="A27" s="443" t="str">
        <f t="shared" ca="1" si="0"/>
        <v>UFB-5 Tax Assessments</v>
      </c>
      <c r="B27" s="443">
        <f>ROW()</f>
        <v>27</v>
      </c>
      <c r="C27" s="443" t="str">
        <f>'Cover Page'!K6</f>
        <v>0122</v>
      </c>
      <c r="D27" s="443">
        <f>'Cover Page'!K4</f>
        <v>2023</v>
      </c>
      <c r="E27" s="443" t="s">
        <v>2031</v>
      </c>
      <c r="F27" s="443" t="s">
        <v>2234</v>
      </c>
      <c r="G27" s="443"/>
      <c r="H27" s="454">
        <f>'Cover Page'!M38</f>
        <v>0</v>
      </c>
      <c r="J27" s="91"/>
      <c r="K27" s="78"/>
      <c r="L27" s="80" t="s">
        <v>271</v>
      </c>
      <c r="M27" s="81" t="s">
        <v>133</v>
      </c>
      <c r="N27" s="81" t="s">
        <v>96</v>
      </c>
      <c r="O27" s="664" t="str">
        <f>'Cover Page'!K4-1&amp;" Total Tax Rate"</f>
        <v>2022 Total Tax Rate</v>
      </c>
      <c r="P27" s="664"/>
      <c r="Q27" s="664"/>
      <c r="R27" s="664"/>
    </row>
    <row r="28" spans="1:21">
      <c r="A28" s="443" t="str">
        <f t="shared" ca="1" si="0"/>
        <v>UFB-5 Tax Assessments</v>
      </c>
      <c r="B28" s="443">
        <f>ROW()</f>
        <v>28</v>
      </c>
      <c r="C28" s="443" t="str">
        <f>'Cover Page'!K6</f>
        <v>0122</v>
      </c>
      <c r="D28" s="443">
        <f>'Cover Page'!K4</f>
        <v>2023</v>
      </c>
      <c r="E28" s="443" t="s">
        <v>2031</v>
      </c>
      <c r="F28" s="443" t="s">
        <v>2234</v>
      </c>
      <c r="G28" s="443" t="s">
        <v>2226</v>
      </c>
      <c r="H28" s="454">
        <f>'Cover Page'!M38</f>
        <v>0</v>
      </c>
      <c r="J28" s="91" t="s">
        <v>307</v>
      </c>
      <c r="K28" s="95" t="s">
        <v>308</v>
      </c>
      <c r="L28" s="460"/>
      <c r="M28" s="461"/>
      <c r="N28" s="461"/>
      <c r="O28" s="657"/>
      <c r="P28" s="658"/>
      <c r="Q28" s="658"/>
      <c r="R28" s="659"/>
    </row>
    <row r="29" spans="1:21">
      <c r="A29" s="443" t="str">
        <f t="shared" ca="1" si="0"/>
        <v>UFB-5 Tax Assessments</v>
      </c>
      <c r="B29" s="443">
        <f>ROW()</f>
        <v>29</v>
      </c>
      <c r="C29" s="443" t="str">
        <f>'Cover Page'!K6</f>
        <v>0122</v>
      </c>
      <c r="D29" s="443">
        <f>'Cover Page'!K4</f>
        <v>2023</v>
      </c>
      <c r="E29" s="443" t="s">
        <v>2031</v>
      </c>
      <c r="F29" s="443" t="s">
        <v>2234</v>
      </c>
      <c r="G29" s="443" t="s">
        <v>2227</v>
      </c>
      <c r="H29" s="454">
        <f>'Cover Page'!M38</f>
        <v>0</v>
      </c>
      <c r="J29" s="91" t="s">
        <v>137</v>
      </c>
      <c r="K29" s="95" t="s">
        <v>138</v>
      </c>
      <c r="L29" s="460"/>
      <c r="M29" s="461"/>
      <c r="N29" s="461"/>
      <c r="O29" s="657"/>
      <c r="P29" s="658"/>
      <c r="Q29" s="658"/>
      <c r="R29" s="659"/>
    </row>
    <row r="30" spans="1:21">
      <c r="A30" s="443" t="str">
        <f t="shared" ca="1" si="0"/>
        <v>UFB-5 Tax Assessments</v>
      </c>
      <c r="B30" s="443">
        <f>ROW()</f>
        <v>30</v>
      </c>
      <c r="C30" s="443" t="str">
        <f>'Cover Page'!K6</f>
        <v>0122</v>
      </c>
      <c r="D30" s="443">
        <f>'Cover Page'!K4</f>
        <v>2023</v>
      </c>
      <c r="E30" s="443" t="s">
        <v>2031</v>
      </c>
      <c r="F30" s="443" t="s">
        <v>2234</v>
      </c>
      <c r="G30" s="443" t="s">
        <v>2228</v>
      </c>
      <c r="H30" s="454">
        <f>'Cover Page'!M38</f>
        <v>0</v>
      </c>
      <c r="J30" s="91" t="s">
        <v>139</v>
      </c>
      <c r="K30" s="95" t="s">
        <v>140</v>
      </c>
      <c r="L30" s="462">
        <v>1</v>
      </c>
      <c r="M30" s="463"/>
      <c r="N30" s="463">
        <v>191000</v>
      </c>
      <c r="O30" s="657"/>
      <c r="P30" s="658"/>
      <c r="Q30" s="658"/>
      <c r="R30" s="659"/>
    </row>
    <row r="31" spans="1:21">
      <c r="A31" s="443" t="str">
        <f t="shared" ca="1" si="0"/>
        <v>UFB-5 Tax Assessments</v>
      </c>
      <c r="B31" s="443">
        <f>ROW()</f>
        <v>31</v>
      </c>
      <c r="C31" s="443" t="str">
        <f>'Cover Page'!K6</f>
        <v>0122</v>
      </c>
      <c r="D31" s="443">
        <f>'Cover Page'!K4</f>
        <v>2023</v>
      </c>
      <c r="E31" s="443" t="s">
        <v>2031</v>
      </c>
      <c r="F31" s="443" t="s">
        <v>2234</v>
      </c>
      <c r="G31" s="443" t="s">
        <v>2229</v>
      </c>
      <c r="H31" s="454">
        <f>'Cover Page'!M38</f>
        <v>0</v>
      </c>
      <c r="J31" s="91" t="s">
        <v>141</v>
      </c>
      <c r="K31" s="98" t="s">
        <v>142</v>
      </c>
      <c r="L31" s="460">
        <v>196</v>
      </c>
      <c r="M31" s="461"/>
      <c r="N31" s="461">
        <v>29506000</v>
      </c>
      <c r="O31" s="657"/>
      <c r="P31" s="658"/>
      <c r="Q31" s="658"/>
      <c r="R31" s="659"/>
    </row>
    <row r="32" spans="1:21">
      <c r="A32" s="443" t="str">
        <f t="shared" ca="1" si="0"/>
        <v>UFB-5 Tax Assessments</v>
      </c>
      <c r="B32" s="443">
        <f>ROW()</f>
        <v>32</v>
      </c>
      <c r="C32" s="443" t="str">
        <f>'Cover Page'!K6</f>
        <v>0122</v>
      </c>
      <c r="D32" s="443">
        <f>'Cover Page'!K4</f>
        <v>2023</v>
      </c>
      <c r="E32" s="443" t="s">
        <v>2031</v>
      </c>
      <c r="F32" s="443" t="s">
        <v>2234</v>
      </c>
      <c r="G32" s="443" t="s">
        <v>2230</v>
      </c>
      <c r="H32" s="454">
        <f>'Cover Page'!M38</f>
        <v>0</v>
      </c>
      <c r="J32" s="91" t="s">
        <v>143</v>
      </c>
      <c r="K32" s="98" t="s">
        <v>144</v>
      </c>
      <c r="L32" s="460"/>
      <c r="M32" s="461"/>
      <c r="N32" s="461"/>
      <c r="O32" s="657"/>
      <c r="P32" s="658"/>
      <c r="Q32" s="658"/>
      <c r="R32" s="659"/>
    </row>
    <row r="33" spans="1:21">
      <c r="A33" s="443" t="str">
        <f t="shared" ca="1" si="0"/>
        <v>UFB-5 Tax Assessments</v>
      </c>
      <c r="B33" s="443">
        <f>ROW()</f>
        <v>33</v>
      </c>
      <c r="C33" s="443" t="str">
        <f>'Cover Page'!K6</f>
        <v>0122</v>
      </c>
      <c r="D33" s="443">
        <f>'Cover Page'!K4</f>
        <v>2023</v>
      </c>
      <c r="E33" s="443" t="s">
        <v>2031</v>
      </c>
      <c r="F33" s="443" t="s">
        <v>2234</v>
      </c>
      <c r="G33" s="443" t="s">
        <v>2231</v>
      </c>
      <c r="H33" s="454">
        <f>'Cover Page'!M38</f>
        <v>0</v>
      </c>
      <c r="J33" s="91" t="s">
        <v>145</v>
      </c>
      <c r="K33" s="95" t="s">
        <v>146</v>
      </c>
      <c r="L33" s="460"/>
      <c r="M33" s="461"/>
      <c r="N33" s="461"/>
      <c r="O33" s="657"/>
      <c r="P33" s="658"/>
      <c r="Q33" s="658"/>
      <c r="R33" s="659"/>
    </row>
    <row r="34" spans="1:21" ht="13.8" thickBot="1">
      <c r="A34" s="443" t="str">
        <f t="shared" ca="1" si="0"/>
        <v>UFB-5 Tax Assessments</v>
      </c>
      <c r="B34" s="443">
        <f>ROW()</f>
        <v>34</v>
      </c>
      <c r="C34" s="443" t="str">
        <f>'Cover Page'!K6</f>
        <v>0122</v>
      </c>
      <c r="D34" s="443">
        <f>'Cover Page'!K4</f>
        <v>2023</v>
      </c>
      <c r="E34" s="443" t="s">
        <v>2031</v>
      </c>
      <c r="F34" s="443" t="s">
        <v>2234</v>
      </c>
      <c r="G34" s="443" t="s">
        <v>2232</v>
      </c>
      <c r="H34" s="454">
        <f>'Cover Page'!M38</f>
        <v>0</v>
      </c>
      <c r="J34" s="91" t="s">
        <v>147</v>
      </c>
      <c r="K34" s="95" t="s">
        <v>148</v>
      </c>
      <c r="L34" s="460"/>
      <c r="M34" s="461"/>
      <c r="N34" s="461"/>
      <c r="O34" s="657"/>
      <c r="P34" s="658"/>
      <c r="Q34" s="658"/>
      <c r="R34" s="659"/>
    </row>
    <row r="35" spans="1:21" ht="13.8" thickTop="1">
      <c r="A35" s="443" t="str">
        <f t="shared" ca="1" si="0"/>
        <v>UFB-5 Tax Assessments</v>
      </c>
      <c r="B35" s="443">
        <f>ROW()</f>
        <v>35</v>
      </c>
      <c r="C35" s="443" t="str">
        <f>'Cover Page'!K6</f>
        <v>0122</v>
      </c>
      <c r="D35" s="443">
        <f>'Cover Page'!K4</f>
        <v>2023</v>
      </c>
      <c r="E35" s="443" t="s">
        <v>2031</v>
      </c>
      <c r="F35" s="443" t="s">
        <v>2234</v>
      </c>
      <c r="G35" s="443" t="s">
        <v>2233</v>
      </c>
      <c r="H35" s="454">
        <f>'Cover Page'!M38</f>
        <v>0</v>
      </c>
      <c r="J35" s="102"/>
      <c r="K35" s="22" t="s">
        <v>149</v>
      </c>
      <c r="L35" s="465">
        <f>SUM(L28:L34)</f>
        <v>197</v>
      </c>
      <c r="M35" s="466">
        <f>SUM(M28:M34)</f>
        <v>0</v>
      </c>
      <c r="N35" s="466">
        <f>SUM(N28:N34)</f>
        <v>29697000</v>
      </c>
      <c r="O35" s="660">
        <f>SUM(O28:O34)</f>
        <v>0</v>
      </c>
      <c r="P35" s="661"/>
      <c r="Q35" s="661"/>
      <c r="R35" s="662"/>
    </row>
    <row r="36" spans="1:21" ht="13.8">
      <c r="A36" s="443"/>
      <c r="B36" s="443"/>
      <c r="C36" s="443"/>
      <c r="D36" s="443"/>
      <c r="E36" s="443"/>
      <c r="F36" s="443"/>
      <c r="G36" s="443"/>
      <c r="H36" s="454"/>
      <c r="J36" s="649" t="s">
        <v>124</v>
      </c>
      <c r="K36" s="649"/>
      <c r="L36" s="649"/>
      <c r="M36" s="649"/>
      <c r="N36" s="649"/>
      <c r="O36" s="649"/>
      <c r="P36" s="649"/>
      <c r="Q36" s="649"/>
      <c r="R36" s="649"/>
      <c r="S36" s="649"/>
      <c r="T36" s="649"/>
      <c r="U36" s="649"/>
    </row>
  </sheetData>
  <sheetProtection password="C7B6"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O9" sqref="O9"/>
    </sheetView>
  </sheetViews>
  <sheetFormatPr defaultColWidth="10.5546875" defaultRowHeight="13.2"/>
  <cols>
    <col min="1" max="3" width="10.5546875" style="78" hidden="1" customWidth="1"/>
    <col min="4" max="4" width="10.5546875" style="1" hidden="1" customWidth="1"/>
    <col min="5" max="7" width="10.5546875" style="78" hidden="1" customWidth="1"/>
    <col min="8" max="8" width="9" style="457" hidden="1" customWidth="1"/>
    <col min="9" max="9" width="10.5546875" style="78" hidden="1" customWidth="1"/>
    <col min="10" max="10" width="0.88671875" style="78" customWidth="1"/>
    <col min="11" max="11" width="23.6640625" style="81" customWidth="1"/>
    <col min="12" max="12" width="12.6640625" style="78" customWidth="1"/>
    <col min="13" max="13" width="14" style="78" customWidth="1"/>
    <col min="14" max="14" width="14.109375" style="78" customWidth="1"/>
    <col min="15" max="15" width="16.88671875" style="78" customWidth="1"/>
    <col min="16" max="16" width="1" style="78" customWidth="1"/>
    <col min="17" max="17" width="21.44140625" style="78" customWidth="1"/>
    <col min="18" max="18" width="13.109375" style="78" customWidth="1"/>
    <col min="19" max="19" width="12.109375" style="78" customWidth="1"/>
    <col min="20" max="20" width="13.5546875" style="78" customWidth="1"/>
    <col min="21" max="21" width="16.109375" style="78" customWidth="1"/>
    <col min="22" max="22" width="0.88671875" style="78" customWidth="1"/>
    <col min="23" max="23" width="21.33203125" style="78" customWidth="1"/>
    <col min="24" max="24" width="14.33203125" style="78" customWidth="1"/>
    <col min="25" max="25" width="13" style="78" customWidth="1"/>
    <col min="26" max="26" width="13.6640625" style="78" customWidth="1"/>
    <col min="27" max="27" width="16.109375" style="78" customWidth="1"/>
    <col min="28" max="28" width="0.88671875" style="78" customWidth="1"/>
    <col min="29" max="29" width="21.109375" style="78" customWidth="1"/>
    <col min="30" max="30" width="16.5546875" style="78" customWidth="1"/>
    <col min="31" max="31" width="12.88671875" style="78" customWidth="1"/>
    <col min="32" max="33" width="16.109375" style="78" customWidth="1"/>
    <col min="34" max="34" width="10.5546875" style="78"/>
    <col min="35" max="35" width="10.5546875" style="78" hidden="1" customWidth="1"/>
    <col min="36" max="39" width="10.5546875" style="78"/>
    <col min="40" max="40" width="10.5546875" style="78" customWidth="1"/>
    <col min="41" max="16384" width="10.5546875" style="78"/>
  </cols>
  <sheetData>
    <row r="1" spans="1:33" ht="16.5" customHeight="1">
      <c r="A1" s="78" t="s">
        <v>2040</v>
      </c>
      <c r="B1" s="78">
        <v>1</v>
      </c>
      <c r="C1" s="78" t="s">
        <v>332</v>
      </c>
      <c r="D1" s="1">
        <f>'Cover Page'!K4</f>
        <v>2023</v>
      </c>
      <c r="E1" s="78" t="s">
        <v>2031</v>
      </c>
      <c r="F1" s="78" t="s">
        <v>2157</v>
      </c>
      <c r="H1" s="457">
        <v>42073</v>
      </c>
      <c r="J1" s="666"/>
      <c r="K1" s="666"/>
      <c r="L1" s="666"/>
      <c r="M1" s="666"/>
      <c r="N1" s="666"/>
      <c r="O1" s="666"/>
      <c r="P1" s="353"/>
      <c r="Q1" s="666" t="s">
        <v>0</v>
      </c>
      <c r="R1" s="666"/>
      <c r="S1" s="666"/>
      <c r="T1" s="666"/>
      <c r="U1" s="666"/>
      <c r="V1" s="666"/>
      <c r="W1" s="666"/>
      <c r="X1" s="666"/>
      <c r="Y1" s="666"/>
      <c r="Z1" s="666"/>
      <c r="AA1" s="666"/>
      <c r="AB1" s="666"/>
    </row>
    <row r="2" spans="1:33" ht="17.399999999999999">
      <c r="A2" s="78" t="s">
        <v>2040</v>
      </c>
      <c r="B2" s="78">
        <v>2</v>
      </c>
      <c r="C2" s="78" t="s">
        <v>332</v>
      </c>
      <c r="D2" s="1">
        <f>'Cover Page'!K4</f>
        <v>2023</v>
      </c>
      <c r="E2" s="78" t="s">
        <v>2031</v>
      </c>
      <c r="F2" s="78" t="s">
        <v>2157</v>
      </c>
      <c r="G2" s="78" t="s">
        <v>121</v>
      </c>
      <c r="H2" s="457">
        <v>42073</v>
      </c>
      <c r="J2" s="667"/>
      <c r="K2" s="667"/>
      <c r="L2" s="667"/>
      <c r="M2" s="667"/>
      <c r="N2" s="667"/>
      <c r="O2" s="667"/>
      <c r="P2" s="353"/>
      <c r="Q2" s="667" t="s">
        <v>2286</v>
      </c>
      <c r="R2" s="667"/>
      <c r="S2" s="667"/>
      <c r="T2" s="667"/>
      <c r="U2" s="667"/>
      <c r="V2" s="667"/>
      <c r="W2" s="667"/>
      <c r="X2" s="667"/>
      <c r="Y2" s="667"/>
      <c r="Z2" s="667"/>
      <c r="AA2" s="667"/>
      <c r="AB2" s="667"/>
    </row>
    <row r="3" spans="1:33">
      <c r="A3" s="78" t="s">
        <v>2040</v>
      </c>
      <c r="B3" s="78">
        <v>3</v>
      </c>
      <c r="C3" s="78" t="s">
        <v>332</v>
      </c>
      <c r="D3" s="1">
        <f>'Cover Page'!K4</f>
        <v>2023</v>
      </c>
      <c r="E3" s="78" t="s">
        <v>2031</v>
      </c>
      <c r="F3" s="78" t="s">
        <v>2157</v>
      </c>
      <c r="G3" s="78" t="s">
        <v>121</v>
      </c>
      <c r="H3" s="457">
        <v>42073</v>
      </c>
      <c r="J3" s="331"/>
      <c r="K3" s="88"/>
      <c r="L3" s="76"/>
      <c r="M3" s="77"/>
      <c r="N3" s="77"/>
      <c r="O3" s="89"/>
      <c r="P3" s="353"/>
      <c r="Q3" s="75"/>
      <c r="R3" s="75"/>
      <c r="S3" s="76"/>
      <c r="T3" s="76"/>
      <c r="U3" s="76"/>
      <c r="V3" s="357"/>
      <c r="W3" s="88"/>
      <c r="X3" s="76"/>
      <c r="Y3" s="77"/>
      <c r="Z3" s="77"/>
      <c r="AA3" s="89"/>
      <c r="AB3" s="353"/>
      <c r="AC3" s="88"/>
      <c r="AD3" s="76"/>
      <c r="AE3" s="77"/>
      <c r="AF3" s="77"/>
      <c r="AG3" s="89"/>
    </row>
    <row r="4" spans="1:33" ht="12.75" customHeight="1">
      <c r="A4" s="78" t="s">
        <v>2040</v>
      </c>
      <c r="B4" s="78">
        <v>4</v>
      </c>
      <c r="C4" s="78" t="s">
        <v>332</v>
      </c>
      <c r="D4" s="1">
        <f>'Cover Page'!K4</f>
        <v>2023</v>
      </c>
      <c r="E4" s="78" t="s">
        <v>2031</v>
      </c>
      <c r="F4" s="78" t="s">
        <v>2157</v>
      </c>
      <c r="G4" s="78" t="s">
        <v>121</v>
      </c>
      <c r="H4" s="457">
        <v>42073</v>
      </c>
      <c r="J4" s="332"/>
      <c r="K4" s="668" t="s">
        <v>126</v>
      </c>
      <c r="L4" s="663"/>
      <c r="M4" s="663"/>
      <c r="N4" s="663"/>
      <c r="O4" s="669"/>
      <c r="P4" s="353"/>
      <c r="Q4" s="663" t="s">
        <v>126</v>
      </c>
      <c r="R4" s="663"/>
      <c r="S4" s="663"/>
      <c r="T4" s="663"/>
      <c r="U4" s="669"/>
      <c r="V4" s="358"/>
      <c r="W4" s="668" t="s">
        <v>126</v>
      </c>
      <c r="X4" s="663"/>
      <c r="Y4" s="663"/>
      <c r="Z4" s="663"/>
      <c r="AA4" s="669"/>
      <c r="AB4" s="358"/>
      <c r="AC4" s="668" t="s">
        <v>126</v>
      </c>
      <c r="AD4" s="663"/>
      <c r="AE4" s="663"/>
      <c r="AF4" s="663"/>
      <c r="AG4" s="669"/>
    </row>
    <row r="5" spans="1:33" ht="12.75" customHeight="1">
      <c r="A5" s="78" t="s">
        <v>2040</v>
      </c>
      <c r="B5" s="78">
        <v>5</v>
      </c>
      <c r="C5" s="78" t="s">
        <v>332</v>
      </c>
      <c r="D5" s="1">
        <f>'Cover Page'!K4</f>
        <v>2023</v>
      </c>
      <c r="E5" s="78" t="s">
        <v>2031</v>
      </c>
      <c r="F5" s="78" t="s">
        <v>2157</v>
      </c>
      <c r="H5" s="457">
        <v>42073</v>
      </c>
      <c r="J5" s="332"/>
      <c r="K5" s="91"/>
      <c r="L5" s="92"/>
      <c r="M5" s="92"/>
      <c r="N5" s="92"/>
      <c r="O5" s="93"/>
      <c r="P5" s="353"/>
      <c r="Q5" s="81"/>
      <c r="R5" s="92"/>
      <c r="S5" s="92"/>
      <c r="T5" s="92"/>
      <c r="U5" s="93"/>
      <c r="V5" s="359"/>
      <c r="W5" s="91"/>
      <c r="X5" s="92"/>
      <c r="Y5" s="92"/>
      <c r="Z5" s="92"/>
      <c r="AA5" s="93"/>
      <c r="AB5" s="359"/>
      <c r="AC5" s="91"/>
      <c r="AD5" s="92"/>
      <c r="AE5" s="92"/>
      <c r="AF5" s="92"/>
      <c r="AG5" s="93"/>
    </row>
    <row r="6" spans="1:33">
      <c r="A6" s="78" t="s">
        <v>2040</v>
      </c>
      <c r="B6" s="78">
        <v>6</v>
      </c>
      <c r="C6" s="78" t="s">
        <v>332</v>
      </c>
      <c r="D6" s="1">
        <f>'Cover Page'!K4</f>
        <v>2023</v>
      </c>
      <c r="E6" s="78" t="s">
        <v>2031</v>
      </c>
      <c r="F6" s="78" t="s">
        <v>2157</v>
      </c>
      <c r="G6" s="78" t="s">
        <v>121</v>
      </c>
      <c r="H6" s="457">
        <v>42073</v>
      </c>
      <c r="J6" s="332"/>
      <c r="K6" s="91"/>
      <c r="L6" s="81" t="s">
        <v>128</v>
      </c>
      <c r="N6" s="80"/>
      <c r="O6" s="94" t="s">
        <v>127</v>
      </c>
      <c r="P6" s="353"/>
      <c r="Q6" s="81"/>
      <c r="R6" s="81" t="s">
        <v>128</v>
      </c>
      <c r="T6" s="80"/>
      <c r="U6" s="94" t="s">
        <v>127</v>
      </c>
      <c r="V6" s="360"/>
      <c r="W6" s="91"/>
      <c r="X6" s="81" t="s">
        <v>128</v>
      </c>
      <c r="Z6" s="80"/>
      <c r="AA6" s="94" t="s">
        <v>127</v>
      </c>
      <c r="AB6" s="360"/>
      <c r="AC6" s="91"/>
      <c r="AD6" s="81" t="s">
        <v>128</v>
      </c>
      <c r="AF6" s="80"/>
      <c r="AG6" s="94" t="s">
        <v>127</v>
      </c>
    </row>
    <row r="7" spans="1:33">
      <c r="A7" s="78" t="s">
        <v>2040</v>
      </c>
      <c r="B7" s="78">
        <v>7</v>
      </c>
      <c r="C7" s="78" t="s">
        <v>332</v>
      </c>
      <c r="D7" s="1">
        <f>'Cover Page'!K4</f>
        <v>2023</v>
      </c>
      <c r="E7" s="78" t="s">
        <v>2031</v>
      </c>
      <c r="F7" s="78" t="s">
        <v>2157</v>
      </c>
      <c r="H7" s="454">
        <f>'Cover Page'!M38</f>
        <v>0</v>
      </c>
      <c r="J7" s="333"/>
      <c r="K7" s="79" t="s">
        <v>131</v>
      </c>
      <c r="L7" s="81" t="s">
        <v>132</v>
      </c>
      <c r="N7" s="80"/>
      <c r="O7" s="94" t="s">
        <v>130</v>
      </c>
      <c r="P7" s="353"/>
      <c r="Q7" s="80" t="s">
        <v>131</v>
      </c>
      <c r="R7" s="81" t="s">
        <v>132</v>
      </c>
      <c r="T7" s="80"/>
      <c r="U7" s="94" t="s">
        <v>130</v>
      </c>
      <c r="V7" s="360"/>
      <c r="W7" s="79" t="s">
        <v>131</v>
      </c>
      <c r="X7" s="81" t="s">
        <v>132</v>
      </c>
      <c r="Z7" s="80"/>
      <c r="AA7" s="94" t="s">
        <v>130</v>
      </c>
      <c r="AB7" s="360"/>
      <c r="AC7" s="79" t="s">
        <v>131</v>
      </c>
      <c r="AD7" s="81" t="s">
        <v>132</v>
      </c>
      <c r="AF7" s="80"/>
      <c r="AG7" s="94" t="s">
        <v>130</v>
      </c>
    </row>
    <row r="8" spans="1:33">
      <c r="A8" s="78" t="s">
        <v>2040</v>
      </c>
      <c r="B8" s="78">
        <v>8</v>
      </c>
      <c r="C8" s="78" t="s">
        <v>332</v>
      </c>
      <c r="D8" s="1">
        <f>'Cover Page'!K4</f>
        <v>2023</v>
      </c>
      <c r="E8" s="78" t="s">
        <v>2031</v>
      </c>
      <c r="F8" s="78" t="s">
        <v>2157</v>
      </c>
      <c r="H8" s="454">
        <f>'Cover Page'!M38</f>
        <v>0</v>
      </c>
      <c r="J8" s="333"/>
      <c r="K8" s="79" t="s">
        <v>134</v>
      </c>
      <c r="L8" s="81" t="s">
        <v>135</v>
      </c>
      <c r="M8" s="81" t="s">
        <v>136</v>
      </c>
      <c r="N8" s="81" t="s">
        <v>96</v>
      </c>
      <c r="O8" s="94" t="str">
        <f>'Cover Page'!K4-1&amp;" Total Tax Rate"</f>
        <v>2022 Total Tax Rate</v>
      </c>
      <c r="P8" s="353"/>
      <c r="Q8" s="80" t="s">
        <v>134</v>
      </c>
      <c r="R8" s="81" t="s">
        <v>135</v>
      </c>
      <c r="S8" s="81" t="s">
        <v>136</v>
      </c>
      <c r="T8" s="81" t="s">
        <v>96</v>
      </c>
      <c r="U8" s="94" t="str">
        <f>'Cover Page'!K4-1&amp;" Total Tax Rate"</f>
        <v>2022 Total Tax Rate</v>
      </c>
      <c r="V8" s="360"/>
      <c r="W8" s="79" t="s">
        <v>134</v>
      </c>
      <c r="X8" s="81" t="s">
        <v>135</v>
      </c>
      <c r="Y8" s="81" t="s">
        <v>136</v>
      </c>
      <c r="Z8" s="81" t="s">
        <v>96</v>
      </c>
      <c r="AA8" s="94" t="str">
        <f>'Cover Page'!K4-1&amp;" Total Tax Rate"</f>
        <v>2022 Total Tax Rate</v>
      </c>
      <c r="AB8" s="360"/>
      <c r="AC8" s="79" t="s">
        <v>134</v>
      </c>
      <c r="AD8" s="81" t="s">
        <v>135</v>
      </c>
      <c r="AE8" s="81" t="s">
        <v>136</v>
      </c>
      <c r="AF8" s="81" t="s">
        <v>96</v>
      </c>
      <c r="AG8" s="94" t="str">
        <f>'Cover Page'!K4-1&amp;" Total Tax Rate"</f>
        <v>2022 Total Tax Rate</v>
      </c>
    </row>
    <row r="9" spans="1:33">
      <c r="A9" s="78" t="s">
        <v>2040</v>
      </c>
      <c r="B9" s="78">
        <v>9</v>
      </c>
      <c r="C9" s="78" t="s">
        <v>332</v>
      </c>
      <c r="D9" s="1">
        <f>'Cover Page'!K4</f>
        <v>2023</v>
      </c>
      <c r="E9" s="78" t="s">
        <v>2031</v>
      </c>
      <c r="F9" s="78" t="s">
        <v>2157</v>
      </c>
      <c r="G9" s="78" t="s">
        <v>2158</v>
      </c>
      <c r="H9" s="454">
        <f>'Cover Page'!M38</f>
        <v>0</v>
      </c>
      <c r="J9" s="334"/>
      <c r="K9" s="96"/>
      <c r="L9" s="337"/>
      <c r="M9" s="236"/>
      <c r="N9" s="236"/>
      <c r="O9" s="587"/>
      <c r="P9" s="353"/>
      <c r="Q9" s="354"/>
      <c r="R9" s="355"/>
      <c r="S9" s="590"/>
      <c r="T9" s="590"/>
      <c r="U9" s="590"/>
      <c r="V9" s="361"/>
      <c r="W9" s="354"/>
      <c r="X9" s="355"/>
      <c r="Y9" s="590"/>
      <c r="Z9" s="590"/>
      <c r="AA9" s="590"/>
      <c r="AB9" s="361"/>
      <c r="AC9" s="354"/>
      <c r="AD9" s="355"/>
      <c r="AE9" s="590"/>
      <c r="AF9" s="590"/>
      <c r="AG9" s="590"/>
    </row>
    <row r="10" spans="1:33">
      <c r="A10" s="78" t="s">
        <v>2040</v>
      </c>
      <c r="B10" s="78">
        <v>10</v>
      </c>
      <c r="C10" s="78" t="s">
        <v>332</v>
      </c>
      <c r="D10" s="1">
        <f>'Cover Page'!K4</f>
        <v>2023</v>
      </c>
      <c r="E10" s="78" t="s">
        <v>2031</v>
      </c>
      <c r="F10" s="78" t="s">
        <v>2157</v>
      </c>
      <c r="G10" s="78" t="s">
        <v>2158</v>
      </c>
      <c r="H10" s="454">
        <f>'Cover Page'!M38</f>
        <v>0</v>
      </c>
      <c r="J10" s="334"/>
      <c r="K10" s="96"/>
      <c r="L10" s="97"/>
      <c r="M10" s="236"/>
      <c r="N10" s="236"/>
      <c r="O10" s="587"/>
      <c r="P10" s="353"/>
      <c r="Q10" s="354"/>
      <c r="R10" s="356"/>
      <c r="S10" s="590"/>
      <c r="T10" s="590"/>
      <c r="U10" s="590"/>
      <c r="V10" s="361"/>
      <c r="W10" s="354"/>
      <c r="X10" s="356"/>
      <c r="Y10" s="590"/>
      <c r="Z10" s="590"/>
      <c r="AA10" s="590"/>
      <c r="AB10" s="361"/>
      <c r="AC10" s="354"/>
      <c r="AD10" s="356"/>
      <c r="AE10" s="590"/>
      <c r="AF10" s="590"/>
      <c r="AG10" s="590"/>
    </row>
    <row r="11" spans="1:33">
      <c r="A11" s="78" t="s">
        <v>2040</v>
      </c>
      <c r="B11" s="78">
        <v>11</v>
      </c>
      <c r="C11" s="78" t="s">
        <v>332</v>
      </c>
      <c r="D11" s="1">
        <f>'Cover Page'!K4</f>
        <v>2023</v>
      </c>
      <c r="E11" s="78" t="s">
        <v>2031</v>
      </c>
      <c r="F11" s="78" t="s">
        <v>2157</v>
      </c>
      <c r="G11" s="78" t="s">
        <v>2158</v>
      </c>
      <c r="H11" s="454">
        <f>'Cover Page'!M38</f>
        <v>0</v>
      </c>
      <c r="J11" s="334"/>
      <c r="K11" s="96"/>
      <c r="L11" s="97"/>
      <c r="M11" s="236"/>
      <c r="N11" s="236"/>
      <c r="O11" s="588"/>
      <c r="P11" s="353"/>
      <c r="Q11" s="354"/>
      <c r="R11" s="356"/>
      <c r="S11" s="590"/>
      <c r="T11" s="590"/>
      <c r="U11" s="591"/>
      <c r="V11" s="362"/>
      <c r="W11" s="354"/>
      <c r="X11" s="356"/>
      <c r="Y11" s="590"/>
      <c r="Z11" s="590"/>
      <c r="AA11" s="591"/>
      <c r="AB11" s="362"/>
      <c r="AC11" s="354"/>
      <c r="AD11" s="356"/>
      <c r="AE11" s="590"/>
      <c r="AF11" s="590"/>
      <c r="AG11" s="591"/>
    </row>
    <row r="12" spans="1:33">
      <c r="A12" s="78" t="s">
        <v>2040</v>
      </c>
      <c r="B12" s="78">
        <v>12</v>
      </c>
      <c r="C12" s="78" t="s">
        <v>332</v>
      </c>
      <c r="D12" s="1">
        <f>'Cover Page'!K4</f>
        <v>2023</v>
      </c>
      <c r="E12" s="78" t="s">
        <v>2031</v>
      </c>
      <c r="F12" s="78" t="s">
        <v>2157</v>
      </c>
      <c r="G12" s="78" t="s">
        <v>2158</v>
      </c>
      <c r="H12" s="454">
        <f>'Cover Page'!M38</f>
        <v>0</v>
      </c>
      <c r="J12" s="334"/>
      <c r="K12" s="96"/>
      <c r="L12" s="97"/>
      <c r="M12" s="236"/>
      <c r="N12" s="236"/>
      <c r="O12" s="588"/>
      <c r="P12" s="353"/>
      <c r="Q12" s="354"/>
      <c r="R12" s="356"/>
      <c r="S12" s="590"/>
      <c r="T12" s="590"/>
      <c r="U12" s="591"/>
      <c r="V12" s="362"/>
      <c r="W12" s="354"/>
      <c r="X12" s="356"/>
      <c r="Y12" s="590"/>
      <c r="Z12" s="590"/>
      <c r="AA12" s="591"/>
      <c r="AB12" s="362"/>
      <c r="AC12" s="354"/>
      <c r="AD12" s="356"/>
      <c r="AE12" s="590"/>
      <c r="AF12" s="590"/>
      <c r="AG12" s="591"/>
    </row>
    <row r="13" spans="1:33">
      <c r="A13" s="78" t="s">
        <v>2040</v>
      </c>
      <c r="B13" s="78">
        <v>13</v>
      </c>
      <c r="C13" s="78" t="s">
        <v>332</v>
      </c>
      <c r="D13" s="1">
        <f>'Cover Page'!K4</f>
        <v>2023</v>
      </c>
      <c r="E13" s="78" t="s">
        <v>2031</v>
      </c>
      <c r="F13" s="78" t="s">
        <v>2157</v>
      </c>
      <c r="G13" s="78" t="s">
        <v>2158</v>
      </c>
      <c r="H13" s="454">
        <f>'Cover Page'!M38</f>
        <v>0</v>
      </c>
      <c r="J13" s="334"/>
      <c r="K13" s="96"/>
      <c r="L13" s="97"/>
      <c r="M13" s="236"/>
      <c r="N13" s="236"/>
      <c r="O13" s="588"/>
      <c r="P13" s="353"/>
      <c r="Q13" s="354"/>
      <c r="R13" s="356"/>
      <c r="S13" s="590"/>
      <c r="T13" s="590"/>
      <c r="U13" s="591"/>
      <c r="V13" s="362"/>
      <c r="W13" s="354"/>
      <c r="X13" s="356"/>
      <c r="Y13" s="590"/>
      <c r="Z13" s="590"/>
      <c r="AA13" s="591"/>
      <c r="AB13" s="362"/>
      <c r="AC13" s="354"/>
      <c r="AD13" s="356"/>
      <c r="AE13" s="590"/>
      <c r="AF13" s="590"/>
      <c r="AG13" s="591"/>
    </row>
    <row r="14" spans="1:33">
      <c r="A14" s="78" t="s">
        <v>2040</v>
      </c>
      <c r="B14" s="78">
        <v>14</v>
      </c>
      <c r="C14" s="78" t="s">
        <v>332</v>
      </c>
      <c r="D14" s="1">
        <f>'Cover Page'!K4</f>
        <v>2023</v>
      </c>
      <c r="E14" s="78" t="s">
        <v>2031</v>
      </c>
      <c r="F14" s="78" t="s">
        <v>2157</v>
      </c>
      <c r="G14" s="78" t="s">
        <v>2158</v>
      </c>
      <c r="H14" s="454">
        <f>'Cover Page'!M38</f>
        <v>0</v>
      </c>
      <c r="J14" s="334"/>
      <c r="K14" s="96"/>
      <c r="L14" s="97"/>
      <c r="M14" s="236"/>
      <c r="N14" s="236"/>
      <c r="O14" s="588"/>
      <c r="P14" s="353"/>
      <c r="Q14" s="354"/>
      <c r="R14" s="356"/>
      <c r="S14" s="590"/>
      <c r="T14" s="590"/>
      <c r="U14" s="591"/>
      <c r="V14" s="362"/>
      <c r="W14" s="354"/>
      <c r="X14" s="356"/>
      <c r="Y14" s="590"/>
      <c r="Z14" s="590"/>
      <c r="AA14" s="591"/>
      <c r="AB14" s="362"/>
      <c r="AC14" s="354"/>
      <c r="AD14" s="356"/>
      <c r="AE14" s="590"/>
      <c r="AF14" s="590"/>
      <c r="AG14" s="591"/>
    </row>
    <row r="15" spans="1:33" ht="13.2" customHeight="1">
      <c r="A15" s="78" t="s">
        <v>2040</v>
      </c>
      <c r="B15" s="78">
        <v>15</v>
      </c>
      <c r="C15" s="78" t="s">
        <v>332</v>
      </c>
      <c r="D15" s="1">
        <f>'Cover Page'!K4</f>
        <v>2023</v>
      </c>
      <c r="E15" s="78" t="s">
        <v>2031</v>
      </c>
      <c r="F15" s="78" t="s">
        <v>2157</v>
      </c>
      <c r="G15" s="78" t="s">
        <v>2158</v>
      </c>
      <c r="H15" s="454">
        <f>'Cover Page'!M38</f>
        <v>0</v>
      </c>
      <c r="J15" s="334"/>
      <c r="K15" s="96"/>
      <c r="L15" s="97"/>
      <c r="M15" s="236"/>
      <c r="N15" s="236"/>
      <c r="O15" s="588"/>
      <c r="P15" s="353"/>
      <c r="Q15" s="354"/>
      <c r="R15" s="356"/>
      <c r="S15" s="590"/>
      <c r="T15" s="590"/>
      <c r="U15" s="591"/>
      <c r="V15" s="362"/>
      <c r="W15" s="354"/>
      <c r="X15" s="356"/>
      <c r="Y15" s="590"/>
      <c r="Z15" s="590"/>
      <c r="AA15" s="591"/>
      <c r="AB15" s="362"/>
      <c r="AC15" s="354"/>
      <c r="AD15" s="356"/>
      <c r="AE15" s="590"/>
      <c r="AF15" s="590"/>
      <c r="AG15" s="591"/>
    </row>
    <row r="16" spans="1:33">
      <c r="A16" s="78" t="s">
        <v>2040</v>
      </c>
      <c r="B16" s="78">
        <v>16</v>
      </c>
      <c r="C16" s="78" t="s">
        <v>332</v>
      </c>
      <c r="D16" s="1">
        <f>'Cover Page'!K4</f>
        <v>2023</v>
      </c>
      <c r="E16" s="78" t="s">
        <v>2031</v>
      </c>
      <c r="F16" s="78" t="s">
        <v>2157</v>
      </c>
      <c r="G16" s="78" t="s">
        <v>2158</v>
      </c>
      <c r="H16" s="454">
        <f>'Cover Page'!M38</f>
        <v>0</v>
      </c>
      <c r="J16" s="333"/>
      <c r="K16" s="96"/>
      <c r="L16" s="97"/>
      <c r="M16" s="236"/>
      <c r="N16" s="236"/>
      <c r="O16" s="588"/>
      <c r="P16" s="353"/>
      <c r="Q16" s="354"/>
      <c r="R16" s="356"/>
      <c r="S16" s="590"/>
      <c r="T16" s="590"/>
      <c r="U16" s="591"/>
      <c r="V16" s="362"/>
      <c r="W16" s="354"/>
      <c r="X16" s="356"/>
      <c r="Y16" s="590"/>
      <c r="Z16" s="590"/>
      <c r="AA16" s="591"/>
      <c r="AB16" s="362"/>
      <c r="AC16" s="354"/>
      <c r="AD16" s="356"/>
      <c r="AE16" s="590"/>
      <c r="AF16" s="590"/>
      <c r="AG16" s="591"/>
    </row>
    <row r="17" spans="1:35">
      <c r="A17" s="78" t="s">
        <v>2040</v>
      </c>
      <c r="B17" s="78">
        <v>17</v>
      </c>
      <c r="C17" s="78" t="s">
        <v>332</v>
      </c>
      <c r="D17" s="1">
        <f>'Cover Page'!K4</f>
        <v>2023</v>
      </c>
      <c r="E17" s="78" t="s">
        <v>2031</v>
      </c>
      <c r="F17" s="78" t="s">
        <v>2157</v>
      </c>
      <c r="G17" s="78" t="s">
        <v>2158</v>
      </c>
      <c r="H17" s="454">
        <f>'Cover Page'!M38</f>
        <v>0</v>
      </c>
      <c r="J17" s="333"/>
      <c r="K17" s="96"/>
      <c r="L17" s="97"/>
      <c r="M17" s="236"/>
      <c r="N17" s="236"/>
      <c r="O17" s="588"/>
      <c r="P17" s="353"/>
      <c r="Q17" s="354"/>
      <c r="R17" s="356"/>
      <c r="S17" s="590"/>
      <c r="T17" s="590"/>
      <c r="U17" s="591"/>
      <c r="V17" s="362"/>
      <c r="W17" s="354"/>
      <c r="X17" s="356"/>
      <c r="Y17" s="590"/>
      <c r="Z17" s="590"/>
      <c r="AA17" s="591"/>
      <c r="AB17" s="362"/>
      <c r="AC17" s="354"/>
      <c r="AD17" s="356"/>
      <c r="AE17" s="590"/>
      <c r="AF17" s="590"/>
      <c r="AG17" s="591"/>
    </row>
    <row r="18" spans="1:35">
      <c r="A18" s="78" t="s">
        <v>2040</v>
      </c>
      <c r="B18" s="78">
        <v>18</v>
      </c>
      <c r="C18" s="78" t="s">
        <v>332</v>
      </c>
      <c r="D18" s="1">
        <f>'Cover Page'!K4</f>
        <v>2023</v>
      </c>
      <c r="E18" s="78" t="s">
        <v>2031</v>
      </c>
      <c r="F18" s="78" t="s">
        <v>2157</v>
      </c>
      <c r="G18" s="78" t="s">
        <v>2158</v>
      </c>
      <c r="H18" s="454">
        <f>'Cover Page'!M38</f>
        <v>0</v>
      </c>
      <c r="J18" s="333"/>
      <c r="K18" s="96"/>
      <c r="L18" s="97"/>
      <c r="M18" s="236"/>
      <c r="N18" s="236"/>
      <c r="O18" s="588"/>
      <c r="P18" s="353"/>
      <c r="Q18" s="354"/>
      <c r="R18" s="356"/>
      <c r="S18" s="590"/>
      <c r="T18" s="590"/>
      <c r="U18" s="591"/>
      <c r="V18" s="362"/>
      <c r="W18" s="354"/>
      <c r="X18" s="356"/>
      <c r="Y18" s="590"/>
      <c r="Z18" s="590"/>
      <c r="AA18" s="591"/>
      <c r="AB18" s="362"/>
      <c r="AC18" s="354"/>
      <c r="AD18" s="356"/>
      <c r="AE18" s="590"/>
      <c r="AF18" s="590"/>
      <c r="AG18" s="591"/>
    </row>
    <row r="19" spans="1:35">
      <c r="A19" s="78" t="s">
        <v>2040</v>
      </c>
      <c r="B19" s="78">
        <v>19</v>
      </c>
      <c r="C19" s="78" t="s">
        <v>332</v>
      </c>
      <c r="D19" s="1">
        <f>'Cover Page'!K4</f>
        <v>2023</v>
      </c>
      <c r="E19" s="78" t="s">
        <v>2031</v>
      </c>
      <c r="F19" s="78" t="s">
        <v>2157</v>
      </c>
      <c r="G19" s="78" t="s">
        <v>2158</v>
      </c>
      <c r="H19" s="454">
        <f>'Cover Page'!M38</f>
        <v>0</v>
      </c>
      <c r="J19" s="333"/>
      <c r="K19" s="96"/>
      <c r="L19" s="97"/>
      <c r="M19" s="236"/>
      <c r="N19" s="236"/>
      <c r="O19" s="588"/>
      <c r="P19" s="353"/>
      <c r="Q19" s="354"/>
      <c r="R19" s="356"/>
      <c r="S19" s="590"/>
      <c r="T19" s="590"/>
      <c r="U19" s="591"/>
      <c r="V19" s="362"/>
      <c r="W19" s="354"/>
      <c r="X19" s="356"/>
      <c r="Y19" s="590"/>
      <c r="Z19" s="590"/>
      <c r="AA19" s="591"/>
      <c r="AB19" s="362"/>
      <c r="AC19" s="354"/>
      <c r="AD19" s="356"/>
      <c r="AE19" s="590"/>
      <c r="AF19" s="590"/>
      <c r="AG19" s="591"/>
    </row>
    <row r="20" spans="1:35">
      <c r="A20" s="78" t="s">
        <v>2040</v>
      </c>
      <c r="B20" s="78">
        <v>20</v>
      </c>
      <c r="C20" s="78" t="s">
        <v>332</v>
      </c>
      <c r="D20" s="1">
        <f>'Cover Page'!K4</f>
        <v>2023</v>
      </c>
      <c r="E20" s="78" t="s">
        <v>2031</v>
      </c>
      <c r="F20" s="78" t="s">
        <v>2157</v>
      </c>
      <c r="G20" s="78" t="s">
        <v>2158</v>
      </c>
      <c r="H20" s="454">
        <f>'Cover Page'!M38</f>
        <v>0</v>
      </c>
      <c r="J20" s="333"/>
      <c r="K20" s="96"/>
      <c r="L20" s="97"/>
      <c r="M20" s="235"/>
      <c r="N20" s="235"/>
      <c r="O20" s="588"/>
      <c r="P20" s="353"/>
      <c r="Q20" s="354"/>
      <c r="R20" s="356"/>
      <c r="S20" s="592"/>
      <c r="T20" s="592"/>
      <c r="U20" s="591"/>
      <c r="V20" s="362"/>
      <c r="W20" s="354"/>
      <c r="X20" s="356"/>
      <c r="Y20" s="592"/>
      <c r="Z20" s="592"/>
      <c r="AA20" s="591"/>
      <c r="AB20" s="362"/>
      <c r="AC20" s="354"/>
      <c r="AD20" s="356"/>
      <c r="AE20" s="592"/>
      <c r="AF20" s="592"/>
      <c r="AG20" s="591"/>
    </row>
    <row r="21" spans="1:35">
      <c r="A21" s="78" t="s">
        <v>2040</v>
      </c>
      <c r="B21" s="78">
        <v>21</v>
      </c>
      <c r="C21" s="78" t="s">
        <v>332</v>
      </c>
      <c r="D21" s="1">
        <f>'Cover Page'!K4</f>
        <v>2023</v>
      </c>
      <c r="E21" s="78" t="s">
        <v>2031</v>
      </c>
      <c r="F21" s="78" t="s">
        <v>2157</v>
      </c>
      <c r="G21" s="78" t="s">
        <v>2158</v>
      </c>
      <c r="H21" s="454">
        <f>'Cover Page'!M38</f>
        <v>0</v>
      </c>
      <c r="J21" s="333"/>
      <c r="K21" s="96"/>
      <c r="L21" s="97"/>
      <c r="M21" s="235"/>
      <c r="N21" s="235"/>
      <c r="O21" s="588"/>
      <c r="P21" s="353"/>
      <c r="Q21" s="354"/>
      <c r="R21" s="356"/>
      <c r="S21" s="592"/>
      <c r="T21" s="592"/>
      <c r="U21" s="591"/>
      <c r="V21" s="362"/>
      <c r="W21" s="354"/>
      <c r="X21" s="356"/>
      <c r="Y21" s="592"/>
      <c r="Z21" s="592"/>
      <c r="AA21" s="591"/>
      <c r="AB21" s="362"/>
      <c r="AC21" s="354"/>
      <c r="AD21" s="356"/>
      <c r="AE21" s="592"/>
      <c r="AF21" s="592"/>
      <c r="AG21" s="591"/>
    </row>
    <row r="22" spans="1:35">
      <c r="A22" s="78" t="s">
        <v>2040</v>
      </c>
      <c r="B22" s="78">
        <v>22</v>
      </c>
      <c r="C22" s="78" t="s">
        <v>332</v>
      </c>
      <c r="D22" s="1">
        <f>'Cover Page'!K4</f>
        <v>2023</v>
      </c>
      <c r="E22" s="78" t="s">
        <v>2031</v>
      </c>
      <c r="F22" s="78" t="s">
        <v>2157</v>
      </c>
      <c r="G22" s="78" t="s">
        <v>2158</v>
      </c>
      <c r="H22" s="454">
        <f>'Cover Page'!M38</f>
        <v>0</v>
      </c>
      <c r="J22" s="333"/>
      <c r="K22" s="96"/>
      <c r="L22" s="97"/>
      <c r="M22" s="235"/>
      <c r="N22" s="235"/>
      <c r="O22" s="588"/>
      <c r="P22" s="353"/>
      <c r="Q22" s="354"/>
      <c r="R22" s="356"/>
      <c r="S22" s="592"/>
      <c r="T22" s="592"/>
      <c r="U22" s="591"/>
      <c r="V22" s="362"/>
      <c r="W22" s="354"/>
      <c r="X22" s="356"/>
      <c r="Y22" s="592"/>
      <c r="Z22" s="592"/>
      <c r="AA22" s="591"/>
      <c r="AB22" s="362"/>
      <c r="AC22" s="354"/>
      <c r="AD22" s="356"/>
      <c r="AE22" s="592"/>
      <c r="AF22" s="592"/>
      <c r="AG22" s="591"/>
    </row>
    <row r="23" spans="1:35">
      <c r="A23" s="78" t="s">
        <v>2040</v>
      </c>
      <c r="B23" s="78">
        <v>23</v>
      </c>
      <c r="C23" s="78" t="s">
        <v>332</v>
      </c>
      <c r="D23" s="1">
        <f>'Cover Page'!K4</f>
        <v>2023</v>
      </c>
      <c r="E23" s="78" t="s">
        <v>2031</v>
      </c>
      <c r="F23" s="78" t="s">
        <v>2157</v>
      </c>
      <c r="G23" s="78" t="s">
        <v>2158</v>
      </c>
      <c r="H23" s="454">
        <f>'Cover Page'!M38</f>
        <v>0</v>
      </c>
      <c r="J23" s="333"/>
      <c r="K23" s="96"/>
      <c r="L23" s="97"/>
      <c r="M23" s="235"/>
      <c r="N23" s="235"/>
      <c r="O23" s="588"/>
      <c r="P23" s="353"/>
      <c r="Q23" s="354"/>
      <c r="R23" s="356"/>
      <c r="S23" s="592"/>
      <c r="T23" s="592"/>
      <c r="U23" s="591"/>
      <c r="V23" s="362"/>
      <c r="W23" s="354"/>
      <c r="X23" s="356"/>
      <c r="Y23" s="592"/>
      <c r="Z23" s="592"/>
      <c r="AA23" s="591"/>
      <c r="AB23" s="362"/>
      <c r="AC23" s="354"/>
      <c r="AD23" s="356"/>
      <c r="AE23" s="592"/>
      <c r="AF23" s="592"/>
      <c r="AG23" s="591"/>
    </row>
    <row r="24" spans="1:35">
      <c r="A24" s="78" t="s">
        <v>2040</v>
      </c>
      <c r="B24" s="78">
        <v>24</v>
      </c>
      <c r="C24" s="78" t="s">
        <v>332</v>
      </c>
      <c r="D24" s="1">
        <f>'Cover Page'!K4</f>
        <v>2023</v>
      </c>
      <c r="E24" s="78" t="s">
        <v>2031</v>
      </c>
      <c r="F24" s="78" t="s">
        <v>2157</v>
      </c>
      <c r="G24" s="78" t="s">
        <v>2158</v>
      </c>
      <c r="H24" s="454">
        <f>'Cover Page'!M38</f>
        <v>0</v>
      </c>
      <c r="J24" s="333"/>
      <c r="K24" s="96"/>
      <c r="L24" s="97"/>
      <c r="M24" s="235"/>
      <c r="N24" s="235"/>
      <c r="O24" s="588"/>
      <c r="P24" s="353"/>
      <c r="Q24" s="354"/>
      <c r="R24" s="356"/>
      <c r="S24" s="592"/>
      <c r="T24" s="592"/>
      <c r="U24" s="591"/>
      <c r="V24" s="362"/>
      <c r="W24" s="354"/>
      <c r="X24" s="356"/>
      <c r="Y24" s="592"/>
      <c r="Z24" s="592"/>
      <c r="AA24" s="591"/>
      <c r="AB24" s="362"/>
      <c r="AC24" s="354"/>
      <c r="AD24" s="356"/>
      <c r="AE24" s="592"/>
      <c r="AF24" s="592"/>
      <c r="AG24" s="591"/>
    </row>
    <row r="25" spans="1:35">
      <c r="A25" s="78" t="s">
        <v>2040</v>
      </c>
      <c r="B25" s="78">
        <v>25</v>
      </c>
      <c r="C25" s="78" t="s">
        <v>332</v>
      </c>
      <c r="D25" s="1">
        <f>'Cover Page'!K4</f>
        <v>2023</v>
      </c>
      <c r="E25" s="78" t="s">
        <v>2031</v>
      </c>
      <c r="F25" s="78" t="s">
        <v>2157</v>
      </c>
      <c r="G25" s="78" t="s">
        <v>2158</v>
      </c>
      <c r="H25" s="454">
        <f>'Cover Page'!M38</f>
        <v>0</v>
      </c>
      <c r="J25" s="333"/>
      <c r="K25" s="96"/>
      <c r="L25" s="97"/>
      <c r="M25" s="235"/>
      <c r="N25" s="235"/>
      <c r="O25" s="588"/>
      <c r="P25" s="353"/>
      <c r="Q25" s="354"/>
      <c r="R25" s="356"/>
      <c r="S25" s="592"/>
      <c r="T25" s="592"/>
      <c r="U25" s="591"/>
      <c r="V25" s="362"/>
      <c r="W25" s="354"/>
      <c r="X25" s="356"/>
      <c r="Y25" s="592"/>
      <c r="Z25" s="592"/>
      <c r="AA25" s="591"/>
      <c r="AB25" s="362"/>
      <c r="AC25" s="354"/>
      <c r="AD25" s="356"/>
      <c r="AE25" s="592"/>
      <c r="AF25" s="592"/>
      <c r="AG25" s="591"/>
    </row>
    <row r="26" spans="1:35">
      <c r="A26" s="78" t="s">
        <v>2040</v>
      </c>
      <c r="B26" s="78">
        <v>26</v>
      </c>
      <c r="C26" s="78" t="s">
        <v>332</v>
      </c>
      <c r="D26" s="1">
        <f>'Cover Page'!K4</f>
        <v>2023</v>
      </c>
      <c r="E26" s="78" t="s">
        <v>2031</v>
      </c>
      <c r="F26" s="78" t="s">
        <v>2157</v>
      </c>
      <c r="G26" s="78" t="s">
        <v>2158</v>
      </c>
      <c r="H26" s="454">
        <f>'Cover Page'!M38</f>
        <v>0</v>
      </c>
      <c r="J26" s="333"/>
      <c r="K26" s="96"/>
      <c r="L26" s="97"/>
      <c r="M26" s="235"/>
      <c r="N26" s="235"/>
      <c r="O26" s="588"/>
      <c r="P26" s="353"/>
      <c r="Q26" s="354"/>
      <c r="R26" s="356"/>
      <c r="S26" s="592"/>
      <c r="T26" s="592"/>
      <c r="U26" s="591"/>
      <c r="V26" s="362"/>
      <c r="W26" s="354"/>
      <c r="X26" s="356"/>
      <c r="Y26" s="592"/>
      <c r="Z26" s="592"/>
      <c r="AA26" s="591"/>
      <c r="AB26" s="362"/>
      <c r="AC26" s="354"/>
      <c r="AD26" s="356"/>
      <c r="AE26" s="592"/>
      <c r="AF26" s="592"/>
      <c r="AG26" s="591"/>
    </row>
    <row r="27" spans="1:35">
      <c r="A27" s="78" t="s">
        <v>2040</v>
      </c>
      <c r="B27" s="78">
        <v>27</v>
      </c>
      <c r="C27" s="78" t="s">
        <v>332</v>
      </c>
      <c r="D27" s="1">
        <f>'Cover Page'!K4</f>
        <v>2023</v>
      </c>
      <c r="E27" s="78" t="s">
        <v>2031</v>
      </c>
      <c r="F27" s="78" t="s">
        <v>2157</v>
      </c>
      <c r="G27" s="78" t="s">
        <v>2158</v>
      </c>
      <c r="H27" s="454">
        <f>'Cover Page'!M38</f>
        <v>0</v>
      </c>
      <c r="J27" s="333"/>
      <c r="K27" s="96"/>
      <c r="L27" s="97"/>
      <c r="M27" s="235"/>
      <c r="N27" s="235"/>
      <c r="O27" s="588"/>
      <c r="P27" s="353"/>
      <c r="Q27" s="354"/>
      <c r="R27" s="356"/>
      <c r="S27" s="592"/>
      <c r="T27" s="592"/>
      <c r="U27" s="591"/>
      <c r="V27" s="362"/>
      <c r="W27" s="354"/>
      <c r="X27" s="356"/>
      <c r="Y27" s="592"/>
      <c r="Z27" s="592"/>
      <c r="AA27" s="591"/>
      <c r="AB27" s="362"/>
      <c r="AC27" s="354"/>
      <c r="AD27" s="356"/>
      <c r="AE27" s="592"/>
      <c r="AF27" s="592"/>
      <c r="AG27" s="591"/>
      <c r="AI27" s="78" t="s">
        <v>280</v>
      </c>
    </row>
    <row r="28" spans="1:35">
      <c r="A28" s="78" t="s">
        <v>2040</v>
      </c>
      <c r="B28" s="78">
        <v>28</v>
      </c>
      <c r="C28" s="78" t="s">
        <v>332</v>
      </c>
      <c r="D28" s="1">
        <f>'Cover Page'!K4</f>
        <v>2023</v>
      </c>
      <c r="E28" s="78" t="s">
        <v>2031</v>
      </c>
      <c r="F28" s="78" t="s">
        <v>2157</v>
      </c>
      <c r="G28" s="78" t="s">
        <v>2158</v>
      </c>
      <c r="H28" s="454">
        <f>'Cover Page'!M38</f>
        <v>0</v>
      </c>
      <c r="J28" s="333"/>
      <c r="K28" s="96"/>
      <c r="L28" s="97"/>
      <c r="M28" s="235"/>
      <c r="N28" s="235"/>
      <c r="O28" s="588"/>
      <c r="P28" s="353"/>
      <c r="Q28" s="354"/>
      <c r="R28" s="356"/>
      <c r="S28" s="592"/>
      <c r="T28" s="592"/>
      <c r="U28" s="591"/>
      <c r="V28" s="362"/>
      <c r="W28" s="354"/>
      <c r="X28" s="356"/>
      <c r="Y28" s="592"/>
      <c r="Z28" s="592"/>
      <c r="AA28" s="591"/>
      <c r="AB28" s="362"/>
      <c r="AC28" s="354"/>
      <c r="AD28" s="356"/>
      <c r="AE28" s="592"/>
      <c r="AF28" s="592"/>
      <c r="AG28" s="591"/>
      <c r="AI28" s="78" t="s">
        <v>279</v>
      </c>
    </row>
    <row r="29" spans="1:35">
      <c r="A29" s="78" t="s">
        <v>2040</v>
      </c>
      <c r="B29" s="78">
        <v>29</v>
      </c>
      <c r="C29" s="78" t="s">
        <v>332</v>
      </c>
      <c r="D29" s="1">
        <f>'Cover Page'!K4</f>
        <v>2023</v>
      </c>
      <c r="E29" s="78" t="s">
        <v>2031</v>
      </c>
      <c r="F29" s="78" t="s">
        <v>2157</v>
      </c>
      <c r="G29" s="78" t="s">
        <v>2158</v>
      </c>
      <c r="H29" s="454">
        <f>'Cover Page'!M38</f>
        <v>0</v>
      </c>
      <c r="J29" s="333"/>
      <c r="K29" s="96"/>
      <c r="L29" s="97"/>
      <c r="M29" s="235"/>
      <c r="N29" s="235"/>
      <c r="O29" s="588"/>
      <c r="P29" s="353"/>
      <c r="Q29" s="354"/>
      <c r="R29" s="356"/>
      <c r="S29" s="592"/>
      <c r="T29" s="592"/>
      <c r="U29" s="591"/>
      <c r="V29" s="362"/>
      <c r="W29" s="354"/>
      <c r="X29" s="356"/>
      <c r="Y29" s="592"/>
      <c r="Z29" s="592"/>
      <c r="AA29" s="591"/>
      <c r="AB29" s="362"/>
      <c r="AC29" s="354"/>
      <c r="AD29" s="356"/>
      <c r="AE29" s="592"/>
      <c r="AF29" s="592"/>
      <c r="AG29" s="591"/>
      <c r="AI29" s="78" t="s">
        <v>278</v>
      </c>
    </row>
    <row r="30" spans="1:35">
      <c r="A30" s="78" t="s">
        <v>2040</v>
      </c>
      <c r="B30" s="78">
        <v>30</v>
      </c>
      <c r="C30" s="78" t="s">
        <v>332</v>
      </c>
      <c r="D30" s="1">
        <f>'Cover Page'!K4</f>
        <v>2023</v>
      </c>
      <c r="E30" s="78" t="s">
        <v>2031</v>
      </c>
      <c r="F30" s="78" t="s">
        <v>2157</v>
      </c>
      <c r="G30" s="78" t="s">
        <v>2158</v>
      </c>
      <c r="H30" s="454">
        <f>'Cover Page'!M38</f>
        <v>0</v>
      </c>
      <c r="J30" s="333"/>
      <c r="K30" s="96"/>
      <c r="L30" s="97"/>
      <c r="M30" s="235"/>
      <c r="N30" s="235"/>
      <c r="O30" s="589"/>
      <c r="P30" s="353"/>
      <c r="Q30" s="354"/>
      <c r="R30" s="356"/>
      <c r="S30" s="592"/>
      <c r="T30" s="592"/>
      <c r="U30" s="591"/>
      <c r="V30" s="362"/>
      <c r="W30" s="354"/>
      <c r="X30" s="356"/>
      <c r="Y30" s="592"/>
      <c r="Z30" s="592"/>
      <c r="AA30" s="591"/>
      <c r="AB30" s="362"/>
      <c r="AC30" s="354"/>
      <c r="AD30" s="356"/>
      <c r="AE30" s="592"/>
      <c r="AF30" s="592"/>
      <c r="AG30" s="591"/>
    </row>
    <row r="31" spans="1:35" ht="13.2" customHeight="1">
      <c r="A31" s="78" t="s">
        <v>2040</v>
      </c>
      <c r="B31" s="78">
        <v>31</v>
      </c>
      <c r="C31" s="78" t="s">
        <v>332</v>
      </c>
      <c r="D31" s="1">
        <f>'Cover Page'!K4</f>
        <v>2023</v>
      </c>
      <c r="E31" s="78" t="s">
        <v>2031</v>
      </c>
      <c r="F31" s="78" t="s">
        <v>2157</v>
      </c>
      <c r="G31" s="78" t="s">
        <v>2158</v>
      </c>
      <c r="H31" s="454">
        <f>'Cover Page'!M38</f>
        <v>0</v>
      </c>
      <c r="J31" s="333"/>
      <c r="K31" s="96"/>
      <c r="L31" s="97"/>
      <c r="M31" s="235"/>
      <c r="N31" s="235"/>
      <c r="O31" s="587"/>
      <c r="P31" s="353"/>
      <c r="Q31" s="354"/>
      <c r="R31" s="356"/>
      <c r="S31" s="592"/>
      <c r="T31" s="592"/>
      <c r="U31" s="591"/>
      <c r="V31" s="362"/>
      <c r="W31" s="354"/>
      <c r="X31" s="356"/>
      <c r="Y31" s="592"/>
      <c r="Z31" s="592"/>
      <c r="AA31" s="591"/>
      <c r="AB31" s="362"/>
      <c r="AC31" s="354"/>
      <c r="AD31" s="356"/>
      <c r="AE31" s="592"/>
      <c r="AF31" s="592"/>
      <c r="AG31" s="591"/>
    </row>
    <row r="32" spans="1:35" ht="13.2" customHeight="1">
      <c r="A32" s="78" t="s">
        <v>2040</v>
      </c>
      <c r="B32" s="78">
        <v>32</v>
      </c>
      <c r="C32" s="78" t="s">
        <v>332</v>
      </c>
      <c r="D32" s="1">
        <f>'Cover Page'!K4</f>
        <v>2023</v>
      </c>
      <c r="E32" s="78" t="s">
        <v>2031</v>
      </c>
      <c r="F32" s="78" t="s">
        <v>2157</v>
      </c>
      <c r="G32" s="78" t="s">
        <v>2158</v>
      </c>
      <c r="H32" s="454">
        <f>'Cover Page'!M38</f>
        <v>0</v>
      </c>
      <c r="J32" s="333"/>
      <c r="K32" s="96"/>
      <c r="L32" s="97"/>
      <c r="M32" s="235"/>
      <c r="N32" s="235"/>
      <c r="O32" s="587"/>
      <c r="P32" s="353"/>
      <c r="Q32" s="354"/>
      <c r="R32" s="356"/>
      <c r="S32" s="592"/>
      <c r="T32" s="592"/>
      <c r="U32" s="592"/>
      <c r="V32" s="363"/>
      <c r="W32" s="354"/>
      <c r="X32" s="356"/>
      <c r="Y32" s="592"/>
      <c r="Z32" s="592"/>
      <c r="AA32" s="592"/>
      <c r="AB32" s="363"/>
      <c r="AC32" s="354"/>
      <c r="AD32" s="356"/>
      <c r="AE32" s="592"/>
      <c r="AF32" s="592"/>
      <c r="AG32" s="592"/>
    </row>
    <row r="33" spans="1:33" ht="13.2" customHeight="1">
      <c r="A33" s="78" t="s">
        <v>2040</v>
      </c>
      <c r="B33" s="78">
        <v>33</v>
      </c>
      <c r="C33" s="78" t="s">
        <v>332</v>
      </c>
      <c r="D33" s="1">
        <f>'Cover Page'!K4</f>
        <v>2023</v>
      </c>
      <c r="E33" s="78" t="s">
        <v>2031</v>
      </c>
      <c r="F33" s="78" t="s">
        <v>2157</v>
      </c>
      <c r="G33" s="78" t="s">
        <v>2158</v>
      </c>
      <c r="H33" s="454">
        <f>'Cover Page'!M38</f>
        <v>0</v>
      </c>
      <c r="J33" s="335"/>
      <c r="K33" s="96"/>
      <c r="L33" s="97"/>
      <c r="M33" s="235"/>
      <c r="N33" s="235"/>
      <c r="O33" s="587"/>
      <c r="P33" s="353"/>
      <c r="Q33" s="354"/>
      <c r="R33" s="356"/>
      <c r="S33" s="592"/>
      <c r="T33" s="592"/>
      <c r="U33" s="590"/>
      <c r="V33" s="361"/>
      <c r="W33" s="354"/>
      <c r="X33" s="356"/>
      <c r="Y33" s="592"/>
      <c r="Z33" s="592"/>
      <c r="AA33" s="590"/>
      <c r="AB33" s="361"/>
      <c r="AC33" s="354"/>
      <c r="AD33" s="356"/>
      <c r="AE33" s="592"/>
      <c r="AF33" s="592"/>
      <c r="AG33" s="590"/>
    </row>
    <row r="34" spans="1:33" ht="13.2" customHeight="1">
      <c r="A34" s="78" t="s">
        <v>2040</v>
      </c>
      <c r="B34" s="78">
        <v>34</v>
      </c>
      <c r="C34" s="78" t="s">
        <v>332</v>
      </c>
      <c r="D34" s="1">
        <f>'Cover Page'!K4</f>
        <v>2023</v>
      </c>
      <c r="E34" s="78" t="s">
        <v>2031</v>
      </c>
      <c r="F34" s="78" t="s">
        <v>2157</v>
      </c>
      <c r="G34" s="78" t="s">
        <v>2158</v>
      </c>
      <c r="H34" s="454">
        <f>'Cover Page'!M38</f>
        <v>0</v>
      </c>
      <c r="J34" s="335"/>
      <c r="K34" s="96"/>
      <c r="L34" s="97"/>
      <c r="M34" s="235"/>
      <c r="N34" s="235"/>
      <c r="O34" s="587"/>
      <c r="P34" s="353"/>
      <c r="Q34" s="354"/>
      <c r="R34" s="356"/>
      <c r="S34" s="592"/>
      <c r="T34" s="592"/>
      <c r="U34" s="590"/>
      <c r="V34" s="364"/>
      <c r="W34" s="354"/>
      <c r="X34" s="356"/>
      <c r="Y34" s="592"/>
      <c r="Z34" s="592"/>
      <c r="AA34" s="590"/>
      <c r="AB34" s="364"/>
      <c r="AC34" s="354"/>
      <c r="AD34" s="356"/>
      <c r="AE34" s="592"/>
      <c r="AF34" s="592"/>
      <c r="AG34" s="590"/>
    </row>
    <row r="35" spans="1:33" ht="13.2" customHeight="1">
      <c r="A35" s="78" t="s">
        <v>2040</v>
      </c>
      <c r="B35" s="78">
        <v>35</v>
      </c>
      <c r="C35" s="78" t="s">
        <v>332</v>
      </c>
      <c r="D35" s="1">
        <f>'Cover Page'!K4</f>
        <v>2023</v>
      </c>
      <c r="E35" s="78" t="s">
        <v>2031</v>
      </c>
      <c r="F35" s="78" t="s">
        <v>2157</v>
      </c>
      <c r="G35" s="78" t="s">
        <v>2158</v>
      </c>
      <c r="H35" s="454">
        <f>'Cover Page'!M38</f>
        <v>0</v>
      </c>
      <c r="J35" s="335"/>
      <c r="K35" s="96"/>
      <c r="L35" s="97"/>
      <c r="M35" s="235"/>
      <c r="N35" s="235"/>
      <c r="O35" s="587"/>
      <c r="P35" s="353"/>
      <c r="Q35" s="354"/>
      <c r="R35" s="356"/>
      <c r="S35" s="592"/>
      <c r="T35" s="592"/>
      <c r="U35" s="590"/>
      <c r="V35" s="364"/>
      <c r="W35" s="354"/>
      <c r="X35" s="356"/>
      <c r="Y35" s="592"/>
      <c r="Z35" s="592"/>
      <c r="AA35" s="590"/>
      <c r="AB35" s="364"/>
      <c r="AC35" s="354"/>
      <c r="AD35" s="356"/>
      <c r="AE35" s="592"/>
      <c r="AF35" s="592"/>
      <c r="AG35" s="590"/>
    </row>
    <row r="36" spans="1:33" ht="13.2" customHeight="1" thickBot="1">
      <c r="A36" s="78" t="s">
        <v>2040</v>
      </c>
      <c r="B36" s="78">
        <v>36</v>
      </c>
      <c r="C36" s="78" t="s">
        <v>332</v>
      </c>
      <c r="D36" s="1">
        <f>'Cover Page'!K4</f>
        <v>2023</v>
      </c>
      <c r="E36" s="78" t="s">
        <v>2031</v>
      </c>
      <c r="F36" s="78" t="s">
        <v>2157</v>
      </c>
      <c r="G36" s="78" t="s">
        <v>2158</v>
      </c>
      <c r="H36" s="454">
        <f>'Cover Page'!M38</f>
        <v>0</v>
      </c>
      <c r="J36" s="335"/>
      <c r="K36" s="96"/>
      <c r="L36" s="97"/>
      <c r="M36" s="235"/>
      <c r="N36" s="235"/>
      <c r="O36" s="587"/>
      <c r="P36" s="353"/>
      <c r="Q36" s="80"/>
      <c r="R36" s="97"/>
      <c r="S36" s="13"/>
      <c r="T36" s="13"/>
      <c r="U36" s="100"/>
      <c r="V36" s="353"/>
      <c r="W36" s="79"/>
      <c r="X36" s="13"/>
      <c r="Y36" s="237"/>
      <c r="Z36" s="237"/>
      <c r="AA36" s="238"/>
      <c r="AB36" s="366"/>
      <c r="AC36" s="79"/>
      <c r="AD36" s="13"/>
      <c r="AE36" s="237"/>
      <c r="AF36" s="237"/>
      <c r="AG36" s="238"/>
    </row>
    <row r="37" spans="1:33" ht="13.2" customHeight="1" thickTop="1" thickBot="1">
      <c r="A37" s="78" t="s">
        <v>2040</v>
      </c>
      <c r="B37" s="78">
        <v>37</v>
      </c>
      <c r="C37" s="78" t="s">
        <v>332</v>
      </c>
      <c r="D37" s="1">
        <f>'Cover Page'!K4</f>
        <v>2023</v>
      </c>
      <c r="E37" s="78" t="s">
        <v>2031</v>
      </c>
      <c r="F37" s="78" t="s">
        <v>2157</v>
      </c>
      <c r="G37" s="78" t="s">
        <v>2160</v>
      </c>
      <c r="H37" s="454">
        <f>'Cover Page'!M38</f>
        <v>0</v>
      </c>
      <c r="J37" s="335"/>
      <c r="K37" s="101" t="s">
        <v>150</v>
      </c>
      <c r="L37" s="26"/>
      <c r="M37" s="285">
        <f>SUM(M9:M36)</f>
        <v>0</v>
      </c>
      <c r="N37" s="284">
        <f>SUM(N9:N36)</f>
        <v>0</v>
      </c>
      <c r="O37" s="284">
        <f>SUM(O9:O36)</f>
        <v>0</v>
      </c>
      <c r="P37" s="353"/>
      <c r="Q37" s="104" t="s">
        <v>150</v>
      </c>
      <c r="R37" s="26"/>
      <c r="S37" s="286">
        <f>SUM(S9:S35)</f>
        <v>0</v>
      </c>
      <c r="T37" s="283">
        <f>SUM(T9:T35)</f>
        <v>0</v>
      </c>
      <c r="U37" s="283">
        <f>SUM(U9:U35)</f>
        <v>0</v>
      </c>
      <c r="V37" s="365"/>
      <c r="W37" s="101" t="s">
        <v>150</v>
      </c>
      <c r="X37" s="26"/>
      <c r="Y37" s="286">
        <f>SUM(Y9:Y35)</f>
        <v>0</v>
      </c>
      <c r="Z37" s="283">
        <f>SUM(Z9:Z35)</f>
        <v>0</v>
      </c>
      <c r="AA37" s="283">
        <f>SUM(AA9:AA35)</f>
        <v>0</v>
      </c>
      <c r="AB37" s="365"/>
      <c r="AC37" s="101" t="s">
        <v>150</v>
      </c>
      <c r="AD37" s="26"/>
      <c r="AE37" s="286">
        <f>SUM(AE9:AE35)</f>
        <v>0</v>
      </c>
      <c r="AF37" s="283">
        <f>SUM(AF9:AF35)</f>
        <v>0</v>
      </c>
      <c r="AG37" s="283">
        <f>SUM(AG9:AG35)</f>
        <v>0</v>
      </c>
    </row>
    <row r="38" spans="1:33" ht="16.8" thickTop="1" thickBot="1">
      <c r="A38" s="78" t="s">
        <v>2040</v>
      </c>
      <c r="B38" s="78">
        <v>38</v>
      </c>
      <c r="C38" s="78" t="s">
        <v>332</v>
      </c>
      <c r="D38" s="1">
        <f>'Cover Page'!K4</f>
        <v>2023</v>
      </c>
      <c r="E38" s="78" t="s">
        <v>2031</v>
      </c>
      <c r="F38" s="78" t="s">
        <v>2157</v>
      </c>
      <c r="G38" s="78" t="s">
        <v>2159</v>
      </c>
      <c r="H38" s="454">
        <f>'Cover Page'!M38</f>
        <v>0</v>
      </c>
      <c r="J38" s="336"/>
      <c r="K38" s="239" t="s">
        <v>253</v>
      </c>
      <c r="L38" s="379"/>
      <c r="M38" s="87"/>
      <c r="N38" s="87"/>
      <c r="O38" s="103"/>
      <c r="P38" s="353"/>
      <c r="Q38" s="239"/>
      <c r="R38" s="240"/>
      <c r="S38" s="87"/>
      <c r="T38" s="87"/>
      <c r="U38" s="103"/>
      <c r="V38" s="353"/>
      <c r="W38" s="239"/>
      <c r="X38" s="240"/>
      <c r="Y38" s="87"/>
      <c r="Z38" s="87"/>
      <c r="AA38" s="103"/>
      <c r="AB38" s="353"/>
      <c r="AC38" s="105" t="s">
        <v>151</v>
      </c>
      <c r="AD38" s="106"/>
      <c r="AE38" s="286">
        <f>M37+S37+Y37+AE37</f>
        <v>0</v>
      </c>
      <c r="AF38" s="283">
        <f>N37+T37+Z37+AF37</f>
        <v>0</v>
      </c>
      <c r="AG38" s="283">
        <f>O37+U37+AA37+AG37</f>
        <v>0</v>
      </c>
    </row>
    <row r="39" spans="1:33" ht="15" thickTop="1">
      <c r="J39" s="670"/>
      <c r="K39" s="670"/>
      <c r="L39" s="670"/>
      <c r="M39" s="670"/>
      <c r="N39" s="670"/>
      <c r="O39" s="670"/>
      <c r="U39" s="670" t="s">
        <v>2276</v>
      </c>
      <c r="V39" s="671"/>
      <c r="W39" s="671"/>
      <c r="AG39" s="367" t="s">
        <v>284</v>
      </c>
    </row>
  </sheetData>
  <sheetProtection password="C7B6"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3"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workbookViewId="0">
      <selection activeCell="N22" sqref="N22"/>
    </sheetView>
  </sheetViews>
  <sheetFormatPr defaultColWidth="10.5546875" defaultRowHeight="13.2"/>
  <cols>
    <col min="1" max="9" width="10.5546875" style="19" hidden="1" customWidth="1"/>
    <col min="10" max="10" width="44.44140625" style="19" customWidth="1"/>
    <col min="11" max="11" width="2.44140625" style="19" customWidth="1"/>
    <col min="12" max="12" width="9" style="19" customWidth="1"/>
    <col min="13" max="13" width="8.88671875" style="19" customWidth="1"/>
    <col min="14" max="14" width="14.33203125" style="19" customWidth="1"/>
    <col min="15" max="15" width="15" style="19" customWidth="1"/>
    <col min="16" max="16" width="15.5546875" style="19" customWidth="1"/>
    <col min="17" max="19" width="16.88671875" style="19" customWidth="1"/>
    <col min="20" max="16384" width="10.5546875" style="19"/>
  </cols>
  <sheetData>
    <row r="1" spans="1:19" ht="17.399999999999999">
      <c r="A1" s="443" t="str">
        <f ca="1">MID(CELL("filename",A2),FIND("]",CELL("filename",A2))+1,256)</f>
        <v>UFB-7 Personnel Costs</v>
      </c>
      <c r="B1" s="443">
        <f>ROW()</f>
        <v>1</v>
      </c>
      <c r="C1" s="443" t="str">
        <f>'Cover Page'!K6</f>
        <v>0122</v>
      </c>
      <c r="D1" s="443">
        <f>'Cover Page'!K4</f>
        <v>2023</v>
      </c>
      <c r="E1" s="443" t="s">
        <v>2031</v>
      </c>
      <c r="F1" s="443" t="s">
        <v>2161</v>
      </c>
      <c r="G1" s="443"/>
      <c r="H1" s="454">
        <f>'Cover Page'!M38</f>
        <v>0</v>
      </c>
      <c r="J1" s="629" t="s">
        <v>0</v>
      </c>
      <c r="K1" s="629"/>
      <c r="L1" s="629"/>
      <c r="M1" s="629"/>
      <c r="N1" s="629"/>
      <c r="O1" s="629"/>
      <c r="P1" s="629"/>
      <c r="Q1" s="629"/>
      <c r="R1" s="629"/>
      <c r="S1" s="629"/>
    </row>
    <row r="2" spans="1:19" ht="17.399999999999999">
      <c r="A2" s="443" t="str">
        <f ca="1">MID(CELL("filename",A2),FIND("]",CELL("filename",A2))+1,256)</f>
        <v>UFB-7 Personnel Costs</v>
      </c>
      <c r="B2" s="443">
        <f>ROW()</f>
        <v>2</v>
      </c>
      <c r="C2" s="443" t="str">
        <f>'Cover Page'!K6</f>
        <v>0122</v>
      </c>
      <c r="D2" s="443">
        <f>'Cover Page'!K4</f>
        <v>2023</v>
      </c>
      <c r="E2" s="443" t="s">
        <v>2031</v>
      </c>
      <c r="F2" s="443" t="s">
        <v>2161</v>
      </c>
      <c r="G2" s="443" t="s">
        <v>121</v>
      </c>
      <c r="H2" s="454">
        <f>'Cover Page'!M38</f>
        <v>0</v>
      </c>
      <c r="J2" s="629" t="s">
        <v>152</v>
      </c>
      <c r="K2" s="629"/>
      <c r="L2" s="629"/>
      <c r="M2" s="629"/>
      <c r="N2" s="629"/>
      <c r="O2" s="629"/>
      <c r="P2" s="629"/>
      <c r="Q2" s="629"/>
      <c r="R2" s="629"/>
      <c r="S2" s="629"/>
    </row>
    <row r="3" spans="1:19" ht="12.75" customHeight="1">
      <c r="A3" s="443" t="str">
        <f t="shared" ref="A3:A19" ca="1" si="0">MID(CELL("filename",A3),FIND("]",CELL("filename",A3))+1,256)</f>
        <v>UFB-7 Personnel Costs</v>
      </c>
      <c r="B3" s="443">
        <f>ROW()</f>
        <v>3</v>
      </c>
      <c r="C3" s="443" t="str">
        <f>'Cover Page'!K6</f>
        <v>0122</v>
      </c>
      <c r="D3" s="443">
        <f>'Cover Page'!K4</f>
        <v>2023</v>
      </c>
      <c r="E3" s="443" t="s">
        <v>2031</v>
      </c>
      <c r="F3" s="443" t="s">
        <v>2161</v>
      </c>
      <c r="G3" s="443" t="s">
        <v>121</v>
      </c>
      <c r="H3" s="454">
        <f>'Cover Page'!M38</f>
        <v>0</v>
      </c>
      <c r="J3" s="107"/>
      <c r="K3" s="108"/>
      <c r="L3" s="338"/>
      <c r="M3" s="339"/>
      <c r="N3" s="109"/>
      <c r="O3" s="110"/>
      <c r="P3" s="111"/>
      <c r="Q3" s="107"/>
      <c r="R3" s="107"/>
      <c r="S3" s="112"/>
    </row>
    <row r="4" spans="1:19" ht="14.4">
      <c r="A4" s="443" t="str">
        <f t="shared" ca="1" si="0"/>
        <v>UFB-7 Personnel Costs</v>
      </c>
      <c r="B4" s="443">
        <f>ROW()</f>
        <v>4</v>
      </c>
      <c r="C4" s="443" t="str">
        <f>'Cover Page'!K6</f>
        <v>0122</v>
      </c>
      <c r="D4" s="443">
        <f>'Cover Page'!K4</f>
        <v>2023</v>
      </c>
      <c r="E4" s="443" t="s">
        <v>2031</v>
      </c>
      <c r="F4" s="443" t="s">
        <v>2161</v>
      </c>
      <c r="G4" s="443" t="s">
        <v>121</v>
      </c>
      <c r="H4" s="454">
        <f>'Cover Page'!M38</f>
        <v>0</v>
      </c>
      <c r="J4" s="113"/>
      <c r="K4" s="115"/>
      <c r="L4" s="118" t="s">
        <v>212</v>
      </c>
      <c r="M4" s="340" t="s">
        <v>212</v>
      </c>
      <c r="N4" s="116" t="s">
        <v>97</v>
      </c>
      <c r="O4" s="117"/>
      <c r="P4" s="118" t="s">
        <v>153</v>
      </c>
      <c r="Q4" s="114" t="s">
        <v>154</v>
      </c>
      <c r="R4" s="114" t="s">
        <v>155</v>
      </c>
      <c r="S4" s="119" t="s">
        <v>156</v>
      </c>
    </row>
    <row r="5" spans="1:19" ht="14.4">
      <c r="A5" s="443" t="str">
        <f t="shared" ca="1" si="0"/>
        <v>UFB-7 Personnel Costs</v>
      </c>
      <c r="B5" s="443">
        <f>ROW()</f>
        <v>5</v>
      </c>
      <c r="C5" s="443" t="str">
        <f>'Cover Page'!K6</f>
        <v>0122</v>
      </c>
      <c r="D5" s="443">
        <f>'Cover Page'!K4</f>
        <v>2023</v>
      </c>
      <c r="E5" s="443" t="s">
        <v>2031</v>
      </c>
      <c r="F5" s="443" t="s">
        <v>2161</v>
      </c>
      <c r="G5" s="443"/>
      <c r="H5" s="454">
        <f>'Cover Page'!M38</f>
        <v>0</v>
      </c>
      <c r="J5" s="114"/>
      <c r="K5" s="115"/>
      <c r="L5" s="118" t="s">
        <v>210</v>
      </c>
      <c r="M5" s="340" t="s">
        <v>211</v>
      </c>
      <c r="N5" s="116" t="s">
        <v>157</v>
      </c>
      <c r="O5" s="117" t="s">
        <v>158</v>
      </c>
      <c r="P5" s="118" t="s">
        <v>159</v>
      </c>
      <c r="Q5" s="114" t="s">
        <v>289</v>
      </c>
      <c r="R5" s="114" t="s">
        <v>160</v>
      </c>
      <c r="S5" s="119" t="s">
        <v>161</v>
      </c>
    </row>
    <row r="6" spans="1:19" ht="14.4">
      <c r="A6" s="443" t="str">
        <f t="shared" ca="1" si="0"/>
        <v>UFB-7 Personnel Costs</v>
      </c>
      <c r="B6" s="443">
        <f>ROW()</f>
        <v>6</v>
      </c>
      <c r="C6" s="443" t="str">
        <f>'Cover Page'!K6</f>
        <v>0122</v>
      </c>
      <c r="D6" s="443">
        <f>'Cover Page'!K4</f>
        <v>2023</v>
      </c>
      <c r="E6" s="443" t="s">
        <v>2031</v>
      </c>
      <c r="F6" s="443" t="s">
        <v>2161</v>
      </c>
      <c r="G6" s="443" t="s">
        <v>121</v>
      </c>
      <c r="H6" s="454">
        <f>'Cover Page'!M38</f>
        <v>0</v>
      </c>
      <c r="J6" s="114" t="s">
        <v>162</v>
      </c>
      <c r="K6" s="115"/>
      <c r="L6" s="118" t="s">
        <v>163</v>
      </c>
      <c r="M6" s="340" t="s">
        <v>163</v>
      </c>
      <c r="N6" s="116" t="s">
        <v>164</v>
      </c>
      <c r="O6" s="117" t="s">
        <v>165</v>
      </c>
      <c r="P6" s="118" t="s">
        <v>166</v>
      </c>
      <c r="Q6" s="114"/>
      <c r="R6" s="114" t="s">
        <v>167</v>
      </c>
      <c r="S6" s="119" t="s">
        <v>168</v>
      </c>
    </row>
    <row r="7" spans="1:19" ht="16.2" thickBot="1">
      <c r="A7" s="443" t="str">
        <f t="shared" ca="1" si="0"/>
        <v>UFB-7 Personnel Costs</v>
      </c>
      <c r="B7" s="443">
        <f>ROW()</f>
        <v>7</v>
      </c>
      <c r="C7" s="443" t="str">
        <f>'Cover Page'!K6</f>
        <v>0122</v>
      </c>
      <c r="D7" s="443">
        <f>'Cover Page'!K4</f>
        <v>2023</v>
      </c>
      <c r="E7" s="443" t="s">
        <v>2031</v>
      </c>
      <c r="F7" s="443" t="s">
        <v>2161</v>
      </c>
      <c r="G7" s="443"/>
      <c r="H7" s="454">
        <f>'Cover Page'!M38</f>
        <v>0</v>
      </c>
      <c r="J7" s="120"/>
      <c r="K7" s="121"/>
      <c r="L7" s="341"/>
      <c r="M7" s="342"/>
      <c r="N7" s="122"/>
      <c r="O7" s="123"/>
      <c r="P7" s="124"/>
      <c r="Q7" s="125"/>
      <c r="R7" s="125"/>
      <c r="S7" s="126"/>
    </row>
    <row r="8" spans="1:19" ht="14.4" thickTop="1">
      <c r="A8" s="443" t="str">
        <f t="shared" ca="1" si="0"/>
        <v>UFB-7 Personnel Costs</v>
      </c>
      <c r="B8" s="443">
        <f>ROW()</f>
        <v>8</v>
      </c>
      <c r="C8" s="443" t="str">
        <f>'Cover Page'!K6</f>
        <v>0122</v>
      </c>
      <c r="D8" s="443">
        <f>'Cover Page'!K4</f>
        <v>2023</v>
      </c>
      <c r="E8" s="443" t="s">
        <v>2031</v>
      </c>
      <c r="F8" s="443" t="s">
        <v>2161</v>
      </c>
      <c r="G8" s="443" t="s">
        <v>2162</v>
      </c>
      <c r="H8" s="454">
        <f>'Cover Page'!M38</f>
        <v>0</v>
      </c>
      <c r="J8" s="127" t="s">
        <v>169</v>
      </c>
      <c r="K8" s="128"/>
      <c r="L8" s="536"/>
      <c r="M8" s="537">
        <v>3</v>
      </c>
      <c r="N8" s="372">
        <f>SUM(O8:S8)</f>
        <v>37501.909585950001</v>
      </c>
      <c r="O8" s="550">
        <v>30000</v>
      </c>
      <c r="P8" s="551">
        <v>0</v>
      </c>
      <c r="Q8" s="552">
        <v>0</v>
      </c>
      <c r="R8" s="552">
        <v>0</v>
      </c>
      <c r="S8" s="553">
        <v>7501.9095859500012</v>
      </c>
    </row>
    <row r="9" spans="1:19" ht="13.8">
      <c r="A9" s="443" t="str">
        <f t="shared" ca="1" si="0"/>
        <v>UFB-7 Personnel Costs</v>
      </c>
      <c r="B9" s="443">
        <f>ROW()</f>
        <v>9</v>
      </c>
      <c r="C9" s="443" t="str">
        <f>'Cover Page'!K6</f>
        <v>0122</v>
      </c>
      <c r="D9" s="443">
        <f>'Cover Page'!K4</f>
        <v>2023</v>
      </c>
      <c r="E9" s="443" t="s">
        <v>2031</v>
      </c>
      <c r="F9" s="443" t="s">
        <v>2161</v>
      </c>
      <c r="G9" s="443" t="s">
        <v>2163</v>
      </c>
      <c r="H9" s="454">
        <f>'Cover Page'!M38</f>
        <v>0</v>
      </c>
      <c r="J9" s="127" t="s">
        <v>170</v>
      </c>
      <c r="K9" s="128"/>
      <c r="L9" s="538">
        <v>10</v>
      </c>
      <c r="M9" s="537">
        <v>1</v>
      </c>
      <c r="N9" s="372">
        <f t="shared" ref="N9:N13" si="1">SUM(O9:S9)</f>
        <v>855163.06707409001</v>
      </c>
      <c r="O9" s="550">
        <v>383414.78</v>
      </c>
      <c r="P9" s="554">
        <v>0</v>
      </c>
      <c r="Q9" s="555">
        <v>174403.36815200001</v>
      </c>
      <c r="R9" s="552">
        <v>210322.76772507001</v>
      </c>
      <c r="S9" s="553">
        <v>87022.151197020023</v>
      </c>
    </row>
    <row r="10" spans="1:19" ht="13.8">
      <c r="A10" s="443" t="str">
        <f ca="1">MID(CELL("filename",A10),FIND("]",CELL("filename",A10))+1,256)</f>
        <v>UFB-7 Personnel Costs</v>
      </c>
      <c r="B10" s="443">
        <f>ROW()</f>
        <v>10</v>
      </c>
      <c r="C10" s="443" t="str">
        <f>'Cover Page'!K6</f>
        <v>0122</v>
      </c>
      <c r="D10" s="443">
        <f>'Cover Page'!K4</f>
        <v>2023</v>
      </c>
      <c r="E10" s="443" t="s">
        <v>2031</v>
      </c>
      <c r="F10" s="443" t="s">
        <v>2161</v>
      </c>
      <c r="G10" s="443" t="s">
        <v>2164</v>
      </c>
      <c r="H10" s="454">
        <f>'Cover Page'!M38</f>
        <v>0</v>
      </c>
      <c r="J10" s="127" t="s">
        <v>171</v>
      </c>
      <c r="K10" s="128"/>
      <c r="L10" s="538">
        <v>36</v>
      </c>
      <c r="M10" s="537">
        <v>14</v>
      </c>
      <c r="N10" s="372">
        <f t="shared" si="1"/>
        <v>5937293.8039010605</v>
      </c>
      <c r="O10" s="550">
        <v>3820665</v>
      </c>
      <c r="P10" s="554">
        <v>150000</v>
      </c>
      <c r="Q10" s="555">
        <v>1099536.2935359401</v>
      </c>
      <c r="R10" s="552">
        <v>648485.58265283017</v>
      </c>
      <c r="S10" s="553">
        <v>218606.92771229002</v>
      </c>
    </row>
    <row r="11" spans="1:19" ht="13.8">
      <c r="A11" s="443" t="str">
        <f ca="1">MID(CELL("filename",A11),FIND("]",CELL("filename",A11))+1,256)</f>
        <v>UFB-7 Personnel Costs</v>
      </c>
      <c r="B11" s="443">
        <f>ROW()</f>
        <v>11</v>
      </c>
      <c r="C11" s="443" t="str">
        <f>'Cover Page'!K6</f>
        <v>0122</v>
      </c>
      <c r="D11" s="443">
        <f>'Cover Page'!K4</f>
        <v>2023</v>
      </c>
      <c r="E11" s="443" t="s">
        <v>2031</v>
      </c>
      <c r="F11" s="443" t="s">
        <v>2161</v>
      </c>
      <c r="G11" s="443" t="s">
        <v>2165</v>
      </c>
      <c r="H11" s="454">
        <f>'Cover Page'!M38</f>
        <v>0</v>
      </c>
      <c r="J11" s="127" t="s">
        <v>172</v>
      </c>
      <c r="K11" s="128"/>
      <c r="L11" s="538">
        <v>45</v>
      </c>
      <c r="M11" s="537"/>
      <c r="N11" s="372">
        <f>SUM(O11:S11)</f>
        <v>7335715.5435742708</v>
      </c>
      <c r="O11" s="550">
        <v>4776640.6900000004</v>
      </c>
      <c r="P11" s="554">
        <v>200000</v>
      </c>
      <c r="Q11" s="555">
        <v>1351369.6276366003</v>
      </c>
      <c r="R11" s="552">
        <v>753653.37840390019</v>
      </c>
      <c r="S11" s="553">
        <v>254051.84753377002</v>
      </c>
    </row>
    <row r="12" spans="1:19" ht="13.8">
      <c r="A12" s="443" t="str">
        <f ca="1">MID(CELL("filename",A12),FIND("]",CELL("filename",A12))+1,256)</f>
        <v>UFB-7 Personnel Costs</v>
      </c>
      <c r="B12" s="443">
        <f>ROW()</f>
        <v>12</v>
      </c>
      <c r="C12" s="443" t="str">
        <f>'Cover Page'!K6</f>
        <v>0122</v>
      </c>
      <c r="D12" s="443">
        <f>'Cover Page'!K4</f>
        <v>2023</v>
      </c>
      <c r="E12" s="443" t="s">
        <v>2031</v>
      </c>
      <c r="F12" s="443" t="s">
        <v>2161</v>
      </c>
      <c r="G12" s="443" t="s">
        <v>2166</v>
      </c>
      <c r="H12" s="454">
        <f>'Cover Page'!M38</f>
        <v>0</v>
      </c>
      <c r="J12" s="127" t="s">
        <v>173</v>
      </c>
      <c r="K12" s="128"/>
      <c r="L12" s="538">
        <v>55</v>
      </c>
      <c r="M12" s="537">
        <v>0</v>
      </c>
      <c r="N12" s="372">
        <f t="shared" si="1"/>
        <v>5117150.654035151</v>
      </c>
      <c r="O12" s="550">
        <v>3012372.2</v>
      </c>
      <c r="P12" s="554">
        <v>205000</v>
      </c>
      <c r="Q12" s="555">
        <v>405654.54005531006</v>
      </c>
      <c r="R12" s="552">
        <v>1104178.5008352802</v>
      </c>
      <c r="S12" s="553">
        <v>389945.41314456007</v>
      </c>
    </row>
    <row r="13" spans="1:19" ht="14.4" thickBot="1">
      <c r="A13" s="443" t="str">
        <f ca="1">MID(CELL("filename",A13),FIND("]",CELL("filename",A13))+1,256)</f>
        <v>UFB-7 Personnel Costs</v>
      </c>
      <c r="B13" s="443">
        <f>ROW()</f>
        <v>13</v>
      </c>
      <c r="C13" s="443" t="str">
        <f>'Cover Page'!K6</f>
        <v>0122</v>
      </c>
      <c r="D13" s="443">
        <f>'Cover Page'!K4</f>
        <v>2023</v>
      </c>
      <c r="E13" s="443" t="s">
        <v>2031</v>
      </c>
      <c r="F13" s="443" t="s">
        <v>2161</v>
      </c>
      <c r="G13" s="443" t="s">
        <v>2167</v>
      </c>
      <c r="H13" s="454">
        <f>'Cover Page'!M38</f>
        <v>0</v>
      </c>
      <c r="J13" s="127" t="s">
        <v>174</v>
      </c>
      <c r="K13" s="129"/>
      <c r="L13" s="538">
        <v>13</v>
      </c>
      <c r="M13" s="537">
        <v>118</v>
      </c>
      <c r="N13" s="372">
        <f t="shared" si="1"/>
        <v>1800591.4964218102</v>
      </c>
      <c r="O13" s="550">
        <v>800684.4</v>
      </c>
      <c r="P13" s="554">
        <v>5000</v>
      </c>
      <c r="Q13" s="555">
        <v>45075.576401050006</v>
      </c>
      <c r="R13" s="552">
        <v>122685.07522869004</v>
      </c>
      <c r="S13" s="553">
        <v>827146.44479207019</v>
      </c>
    </row>
    <row r="14" spans="1:19" ht="16.8" thickTop="1" thickBot="1">
      <c r="A14" s="443" t="str">
        <f t="shared" ca="1" si="0"/>
        <v>UFB-7 Personnel Costs</v>
      </c>
      <c r="B14" s="443">
        <f>ROW()</f>
        <v>14</v>
      </c>
      <c r="C14" s="443" t="str">
        <f>'Cover Page'!K6</f>
        <v>0122</v>
      </c>
      <c r="D14" s="443">
        <f>'Cover Page'!K4</f>
        <v>2023</v>
      </c>
      <c r="E14" s="443" t="s">
        <v>2031</v>
      </c>
      <c r="F14" s="443" t="s">
        <v>2161</v>
      </c>
      <c r="G14" s="443" t="s">
        <v>2168</v>
      </c>
      <c r="H14" s="454">
        <f>'Cover Page'!M38</f>
        <v>0</v>
      </c>
      <c r="J14" s="130" t="s">
        <v>175</v>
      </c>
      <c r="K14" s="132"/>
      <c r="L14" s="539">
        <f t="shared" ref="L14:S14" si="2">SUM(L8:L13)</f>
        <v>159</v>
      </c>
      <c r="M14" s="539">
        <f t="shared" si="2"/>
        <v>136</v>
      </c>
      <c r="N14" s="131">
        <f t="shared" si="2"/>
        <v>21083416.474592332</v>
      </c>
      <c r="O14" s="556">
        <f t="shared" si="2"/>
        <v>12823777.070000002</v>
      </c>
      <c r="P14" s="557">
        <f t="shared" si="2"/>
        <v>560000</v>
      </c>
      <c r="Q14" s="557">
        <f t="shared" si="2"/>
        <v>3076039.4057809007</v>
      </c>
      <c r="R14" s="557">
        <f t="shared" si="2"/>
        <v>2839325.3048457708</v>
      </c>
      <c r="S14" s="557">
        <f t="shared" si="2"/>
        <v>1784274.6939656604</v>
      </c>
    </row>
    <row r="15" spans="1:19" ht="16.2" thickTop="1">
      <c r="A15" s="443" t="str">
        <f t="shared" ca="1" si="0"/>
        <v>UFB-7 Personnel Costs</v>
      </c>
      <c r="B15" s="443">
        <f>ROW()</f>
        <v>15</v>
      </c>
      <c r="C15" s="443" t="str">
        <f>'Cover Page'!K6</f>
        <v>0122</v>
      </c>
      <c r="D15" s="443">
        <f>'Cover Page'!K4</f>
        <v>2023</v>
      </c>
      <c r="E15" s="443" t="s">
        <v>2031</v>
      </c>
      <c r="F15" s="443" t="s">
        <v>2161</v>
      </c>
      <c r="G15" s="443" t="s">
        <v>121</v>
      </c>
      <c r="H15" s="454">
        <f>'Cover Page'!M38</f>
        <v>0</v>
      </c>
      <c r="J15" s="37"/>
      <c r="K15" s="133"/>
      <c r="L15" s="133"/>
      <c r="M15" s="133"/>
      <c r="N15" s="133"/>
      <c r="O15" s="133"/>
      <c r="P15" s="133"/>
      <c r="Q15" s="133"/>
      <c r="R15" s="133"/>
      <c r="S15" s="133"/>
    </row>
    <row r="16" spans="1:19" ht="22.8">
      <c r="A16" s="443" t="str">
        <f t="shared" ca="1" si="0"/>
        <v>UFB-7 Personnel Costs</v>
      </c>
      <c r="B16" s="443">
        <f>ROW()</f>
        <v>16</v>
      </c>
      <c r="C16" s="443" t="str">
        <f>'Cover Page'!K6</f>
        <v>0122</v>
      </c>
      <c r="D16" s="443">
        <f>'Cover Page'!K4</f>
        <v>2023</v>
      </c>
      <c r="E16" s="443" t="s">
        <v>2031</v>
      </c>
      <c r="F16" s="443" t="s">
        <v>2161</v>
      </c>
      <c r="G16" s="443" t="s">
        <v>2169</v>
      </c>
      <c r="H16" s="454">
        <f>'Cover Page'!M38</f>
        <v>0</v>
      </c>
      <c r="J16" s="134" t="s">
        <v>257</v>
      </c>
      <c r="K16" s="133"/>
      <c r="L16" s="133"/>
      <c r="M16" s="133"/>
      <c r="N16" s="133"/>
      <c r="Q16" s="241" t="s">
        <v>2309</v>
      </c>
      <c r="S16" s="133"/>
    </row>
    <row r="17" spans="1:19" ht="15.6">
      <c r="A17" s="443" t="str">
        <f t="shared" ca="1" si="0"/>
        <v>UFB-7 Personnel Costs</v>
      </c>
      <c r="B17" s="443">
        <f>ROW()</f>
        <v>17</v>
      </c>
      <c r="C17" s="443" t="str">
        <f>'Cover Page'!K6</f>
        <v>0122</v>
      </c>
      <c r="D17" s="443">
        <f>'Cover Page'!K4</f>
        <v>2023</v>
      </c>
      <c r="E17" s="443" t="s">
        <v>2031</v>
      </c>
      <c r="F17" s="443" t="s">
        <v>2161</v>
      </c>
      <c r="G17" s="443" t="s">
        <v>121</v>
      </c>
      <c r="H17" s="454">
        <f>'Cover Page'!M38</f>
        <v>0</v>
      </c>
      <c r="J17" s="37"/>
      <c r="K17" s="133"/>
      <c r="L17" s="133"/>
      <c r="M17" s="133"/>
      <c r="N17" s="133"/>
      <c r="O17" s="133"/>
      <c r="P17" s="133"/>
      <c r="Q17" s="133"/>
      <c r="R17" s="133"/>
      <c r="S17" s="133"/>
    </row>
    <row r="18" spans="1:19" ht="15.6">
      <c r="A18" s="443" t="str">
        <f t="shared" ca="1" si="0"/>
        <v>UFB-7 Personnel Costs</v>
      </c>
      <c r="B18" s="443">
        <f>ROW()</f>
        <v>18</v>
      </c>
      <c r="C18" s="443" t="str">
        <f>'Cover Page'!K6</f>
        <v>0122</v>
      </c>
      <c r="D18" s="443">
        <f>'Cover Page'!K4</f>
        <v>2023</v>
      </c>
      <c r="E18" s="443" t="s">
        <v>2031</v>
      </c>
      <c r="F18" s="443" t="s">
        <v>2161</v>
      </c>
      <c r="G18" s="443" t="s">
        <v>121</v>
      </c>
      <c r="H18" s="454">
        <f>'Cover Page'!M38</f>
        <v>0</v>
      </c>
      <c r="J18" s="37" t="s">
        <v>176</v>
      </c>
      <c r="K18" s="133"/>
      <c r="L18" s="133"/>
      <c r="M18" s="133"/>
      <c r="N18" s="133"/>
      <c r="O18" s="133"/>
      <c r="P18" s="133"/>
      <c r="Q18" s="133"/>
      <c r="R18" s="133"/>
      <c r="S18" s="133"/>
    </row>
    <row r="19" spans="1:19" ht="15.6">
      <c r="A19" s="443" t="str">
        <f t="shared" ca="1" si="0"/>
        <v>UFB-7 Personnel Costs</v>
      </c>
      <c r="B19" s="443">
        <f>ROW()</f>
        <v>19</v>
      </c>
      <c r="C19" s="443" t="str">
        <f>'Cover Page'!K6</f>
        <v>0122</v>
      </c>
      <c r="D19" s="443">
        <f>'Cover Page'!K4</f>
        <v>2023</v>
      </c>
      <c r="E19" s="443" t="s">
        <v>2031</v>
      </c>
      <c r="F19" s="443" t="s">
        <v>2161</v>
      </c>
      <c r="G19" s="443" t="s">
        <v>121</v>
      </c>
      <c r="H19" s="454">
        <f>'Cover Page'!M38</f>
        <v>0</v>
      </c>
      <c r="J19" s="37" t="s">
        <v>177</v>
      </c>
      <c r="K19" s="133"/>
      <c r="L19" s="133"/>
      <c r="M19" s="133"/>
      <c r="N19" s="133"/>
      <c r="O19" s="133"/>
      <c r="P19" s="133"/>
      <c r="Q19" s="133"/>
      <c r="R19" s="133"/>
      <c r="S19" s="133"/>
    </row>
    <row r="20" spans="1:19" ht="15.6">
      <c r="A20" s="443"/>
      <c r="B20" s="443"/>
      <c r="C20" s="443"/>
      <c r="D20" s="443"/>
      <c r="E20" s="443"/>
      <c r="F20" s="443"/>
      <c r="G20" s="443"/>
      <c r="H20" s="445"/>
      <c r="J20" s="37"/>
      <c r="K20" s="133"/>
      <c r="L20" s="133"/>
      <c r="M20" s="133"/>
      <c r="N20" s="133"/>
      <c r="O20" s="133"/>
      <c r="P20" s="133"/>
      <c r="Q20" s="133"/>
      <c r="R20" s="133"/>
      <c r="S20" s="133"/>
    </row>
    <row r="21" spans="1:19" ht="15.6">
      <c r="A21" s="443"/>
      <c r="B21" s="443"/>
      <c r="C21" s="443"/>
      <c r="D21" s="443"/>
      <c r="E21" s="443"/>
      <c r="F21" s="443"/>
      <c r="G21" s="443"/>
      <c r="H21" s="445"/>
      <c r="J21" s="37"/>
      <c r="K21" s="133"/>
      <c r="L21" s="133"/>
      <c r="M21" s="133"/>
      <c r="N21" s="133"/>
      <c r="O21" s="133"/>
      <c r="P21" s="133"/>
      <c r="Q21" s="133"/>
      <c r="R21" s="133"/>
      <c r="S21" s="133"/>
    </row>
    <row r="22" spans="1:19" ht="15.6">
      <c r="A22" s="443"/>
      <c r="B22" s="443"/>
      <c r="C22" s="443"/>
      <c r="D22" s="443"/>
      <c r="E22" s="443"/>
      <c r="F22" s="443"/>
      <c r="G22" s="443"/>
      <c r="H22" s="445"/>
      <c r="J22" s="37"/>
      <c r="K22" s="133"/>
      <c r="L22" s="133"/>
      <c r="M22" s="133"/>
      <c r="N22" s="133"/>
      <c r="O22" s="133"/>
      <c r="P22" s="133"/>
      <c r="Q22" s="133"/>
      <c r="R22" s="133"/>
      <c r="S22" s="133"/>
    </row>
    <row r="23" spans="1:19" ht="15.6">
      <c r="A23" s="443"/>
      <c r="B23" s="443"/>
      <c r="C23" s="443"/>
      <c r="D23" s="443"/>
      <c r="E23" s="443"/>
      <c r="F23" s="443"/>
      <c r="G23" s="443"/>
      <c r="H23" s="445"/>
      <c r="J23" s="37"/>
      <c r="K23" s="133"/>
      <c r="L23" s="133"/>
      <c r="M23" s="133"/>
      <c r="N23" s="133"/>
      <c r="O23" s="133"/>
      <c r="P23" s="133"/>
      <c r="Q23" s="133"/>
      <c r="R23" s="133"/>
      <c r="S23" s="133"/>
    </row>
    <row r="24" spans="1:19" ht="15.6">
      <c r="A24" s="443"/>
      <c r="B24" s="443"/>
      <c r="C24" s="443"/>
      <c r="D24" s="443"/>
      <c r="E24" s="443"/>
      <c r="F24" s="443"/>
      <c r="G24" s="443"/>
      <c r="H24" s="445"/>
      <c r="J24" s="37"/>
      <c r="K24" s="133"/>
      <c r="L24" s="133"/>
      <c r="M24" s="133"/>
      <c r="N24" s="133"/>
      <c r="O24" s="133"/>
      <c r="P24" s="133"/>
      <c r="Q24" s="133"/>
      <c r="R24" s="133"/>
      <c r="S24" s="133"/>
    </row>
    <row r="25" spans="1:19" ht="15.6">
      <c r="A25" s="443"/>
      <c r="B25" s="443"/>
      <c r="C25" s="443"/>
      <c r="D25" s="443"/>
      <c r="E25" s="443"/>
      <c r="F25" s="443"/>
      <c r="G25" s="443"/>
      <c r="H25" s="445"/>
      <c r="J25" s="37"/>
      <c r="K25" s="133"/>
      <c r="L25" s="133"/>
      <c r="M25" s="133"/>
      <c r="N25" s="133"/>
      <c r="O25" s="133"/>
      <c r="P25" s="133"/>
      <c r="Q25" s="133"/>
      <c r="R25" s="133"/>
      <c r="S25" s="133"/>
    </row>
    <row r="26" spans="1:19" ht="15.6">
      <c r="A26" s="443"/>
      <c r="B26" s="443"/>
      <c r="C26" s="443"/>
      <c r="D26" s="443"/>
      <c r="E26" s="443"/>
      <c r="F26" s="443"/>
      <c r="G26" s="443"/>
      <c r="H26" s="445"/>
      <c r="J26" s="634" t="s">
        <v>178</v>
      </c>
      <c r="K26" s="634"/>
      <c r="L26" s="634"/>
      <c r="M26" s="634"/>
      <c r="N26" s="634"/>
      <c r="O26" s="634"/>
      <c r="P26" s="634"/>
      <c r="Q26" s="634"/>
      <c r="R26" s="634"/>
      <c r="S26" s="634"/>
    </row>
    <row r="27" spans="1:19">
      <c r="A27" s="443"/>
      <c r="B27" s="443"/>
      <c r="C27" s="443"/>
      <c r="D27" s="443"/>
      <c r="E27" s="443"/>
      <c r="F27" s="443"/>
      <c r="G27" s="443"/>
      <c r="H27" s="445"/>
    </row>
    <row r="28" spans="1:19">
      <c r="A28" s="443"/>
      <c r="B28" s="443"/>
      <c r="C28" s="443"/>
      <c r="D28" s="443"/>
      <c r="E28" s="443"/>
      <c r="F28" s="443"/>
      <c r="G28" s="443"/>
      <c r="H28" s="445"/>
    </row>
    <row r="29" spans="1:19">
      <c r="A29" s="443"/>
      <c r="B29" s="443"/>
      <c r="C29" s="443"/>
      <c r="D29" s="443"/>
      <c r="E29" s="443"/>
      <c r="F29" s="443"/>
      <c r="G29" s="443"/>
      <c r="H29" s="445"/>
    </row>
    <row r="30" spans="1:19">
      <c r="A30" s="443"/>
      <c r="B30" s="443"/>
      <c r="C30" s="443"/>
      <c r="D30" s="443"/>
      <c r="E30" s="443"/>
      <c r="F30" s="443"/>
      <c r="G30" s="443"/>
      <c r="H30" s="445"/>
    </row>
    <row r="31" spans="1:19">
      <c r="A31" s="443"/>
      <c r="B31" s="443"/>
      <c r="C31" s="443"/>
      <c r="D31" s="443"/>
      <c r="E31" s="443"/>
      <c r="F31" s="443"/>
      <c r="G31" s="443"/>
      <c r="H31" s="445"/>
    </row>
    <row r="32" spans="1:19">
      <c r="A32" s="443"/>
      <c r="B32" s="443"/>
      <c r="C32" s="443"/>
      <c r="D32" s="443"/>
      <c r="E32" s="443"/>
      <c r="F32" s="443"/>
      <c r="G32" s="443"/>
      <c r="H32" s="445"/>
    </row>
    <row r="33" spans="1:8">
      <c r="A33" s="453"/>
      <c r="B33" s="452"/>
      <c r="C33" s="443"/>
      <c r="D33" s="443"/>
      <c r="E33" s="443"/>
      <c r="F33" s="443"/>
      <c r="G33" s="443"/>
      <c r="H33" s="445"/>
    </row>
    <row r="34" spans="1:8">
      <c r="A34" s="453"/>
      <c r="B34" s="452"/>
      <c r="C34" s="443"/>
      <c r="D34" s="443"/>
      <c r="E34" s="443"/>
      <c r="F34" s="443"/>
      <c r="G34" s="443"/>
      <c r="H34" s="445"/>
    </row>
    <row r="35" spans="1:8">
      <c r="A35" s="453"/>
      <c r="B35" s="452"/>
      <c r="C35" s="443"/>
      <c r="D35" s="443"/>
      <c r="E35" s="443"/>
      <c r="F35" s="443"/>
      <c r="G35" s="443"/>
      <c r="H35" s="445"/>
    </row>
    <row r="36" spans="1:8">
      <c r="A36" s="453"/>
      <c r="B36" s="452"/>
      <c r="C36" s="443"/>
      <c r="D36" s="443"/>
      <c r="E36" s="443"/>
      <c r="F36" s="443"/>
      <c r="G36" s="443"/>
      <c r="H36" s="445"/>
    </row>
    <row r="37" spans="1:8">
      <c r="A37" s="453"/>
      <c r="B37" s="452"/>
      <c r="C37" s="443"/>
      <c r="D37" s="443"/>
      <c r="E37" s="443"/>
      <c r="F37" s="443"/>
      <c r="G37" s="443"/>
      <c r="H37" s="445"/>
    </row>
    <row r="38" spans="1:8">
      <c r="A38" s="453"/>
      <c r="B38" s="452"/>
      <c r="C38" s="443"/>
      <c r="D38" s="443"/>
      <c r="E38" s="443"/>
      <c r="F38" s="443"/>
      <c r="G38" s="443"/>
      <c r="H38" s="445"/>
    </row>
    <row r="39" spans="1:8">
      <c r="A39" s="453"/>
      <c r="B39" s="452"/>
      <c r="C39" s="443"/>
      <c r="D39" s="443"/>
      <c r="E39" s="443"/>
      <c r="F39" s="443"/>
      <c r="G39" s="443"/>
      <c r="H39" s="445"/>
    </row>
  </sheetData>
  <sheetProtection password="C7B6"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abSelected="1" topLeftCell="J1" workbookViewId="0">
      <selection activeCell="Q31" sqref="Q31"/>
    </sheetView>
  </sheetViews>
  <sheetFormatPr defaultColWidth="10" defaultRowHeight="13.8"/>
  <cols>
    <col min="1" max="9" width="10" style="135" hidden="1" customWidth="1"/>
    <col min="10" max="10" width="54.5546875" style="135" bestFit="1" customWidth="1"/>
    <col min="11" max="11" width="18" style="154" customWidth="1"/>
    <col min="12" max="13" width="16.109375" style="154" customWidth="1"/>
    <col min="14" max="14" width="17.109375" style="135" customWidth="1"/>
    <col min="15" max="15" width="16.6640625" style="135" customWidth="1"/>
    <col min="16" max="16" width="15.88671875" style="135" customWidth="1"/>
    <col min="17" max="18" width="10" style="135"/>
    <col min="19" max="19" width="10" style="135" hidden="1" customWidth="1"/>
    <col min="20" max="16384" width="10" style="135"/>
  </cols>
  <sheetData>
    <row r="1" spans="1:16" ht="17.399999999999999">
      <c r="A1" s="443" t="str">
        <f ca="1">MID(CELL("filename",A2),FIND("]",CELL("filename",A2))+1,256)</f>
        <v>UFB-8 Health Benefits</v>
      </c>
      <c r="B1" s="443">
        <f>ROW()</f>
        <v>1</v>
      </c>
      <c r="C1" s="443" t="str">
        <f>'Cover Page'!K6</f>
        <v>0122</v>
      </c>
      <c r="D1" s="443">
        <f>'Cover Page'!K4</f>
        <v>2023</v>
      </c>
      <c r="E1" s="443" t="s">
        <v>2031</v>
      </c>
      <c r="F1" s="443" t="s">
        <v>121</v>
      </c>
      <c r="G1" s="443"/>
      <c r="H1" s="454">
        <f>'Cover Page'!M38</f>
        <v>0</v>
      </c>
      <c r="J1" s="629" t="s">
        <v>285</v>
      </c>
      <c r="K1" s="629"/>
      <c r="L1" s="629"/>
      <c r="M1" s="629"/>
    </row>
    <row r="2" spans="1:16" ht="55.2">
      <c r="A2" s="443" t="str">
        <f ca="1">MID(CELL("filename",A2),FIND("]",CELL("filename",A2))+1,256)</f>
        <v>UFB-8 Health Benefits</v>
      </c>
      <c r="B2" s="443">
        <f>ROW()</f>
        <v>2</v>
      </c>
      <c r="C2" s="443" t="str">
        <f>'Cover Page'!K6</f>
        <v>0122</v>
      </c>
      <c r="D2" s="443">
        <f>'Cover Page'!K4</f>
        <v>2023</v>
      </c>
      <c r="E2" s="443" t="s">
        <v>2031</v>
      </c>
      <c r="F2" s="443" t="s">
        <v>121</v>
      </c>
      <c r="G2" s="443" t="s">
        <v>121</v>
      </c>
      <c r="H2" s="454">
        <f>'Cover Page'!M38</f>
        <v>0</v>
      </c>
      <c r="J2" s="136"/>
      <c r="K2" s="137" t="s">
        <v>179</v>
      </c>
      <c r="L2" s="137" t="s">
        <v>180</v>
      </c>
      <c r="M2" s="137" t="s">
        <v>181</v>
      </c>
      <c r="N2" s="137" t="s">
        <v>2299</v>
      </c>
      <c r="O2" s="137" t="s">
        <v>2303</v>
      </c>
      <c r="P2" s="137" t="s">
        <v>2302</v>
      </c>
    </row>
    <row r="3" spans="1:16" hidden="1">
      <c r="A3" s="443" t="str">
        <f t="shared" ref="A3:A32" ca="1" si="0">MID(CELL("filename",A3),FIND("]",CELL("filename",A3))+1,256)</f>
        <v>UFB-8 Health Benefits</v>
      </c>
      <c r="B3" s="443">
        <f>ROW()</f>
        <v>3</v>
      </c>
      <c r="C3" s="443" t="str">
        <f>'Cover Page'!K6</f>
        <v>0122</v>
      </c>
      <c r="D3" s="443">
        <f>'Cover Page'!K4</f>
        <v>2023</v>
      </c>
      <c r="E3" s="443" t="s">
        <v>2031</v>
      </c>
      <c r="F3" s="443" t="s">
        <v>2170</v>
      </c>
      <c r="G3" s="443" t="s">
        <v>121</v>
      </c>
      <c r="H3" s="454">
        <f>'Cover Page'!M38</f>
        <v>0</v>
      </c>
      <c r="J3" s="138"/>
      <c r="K3" s="139"/>
      <c r="L3" s="139"/>
      <c r="M3" s="139"/>
      <c r="N3" s="139"/>
      <c r="O3" s="139"/>
      <c r="P3" s="139"/>
    </row>
    <row r="4" spans="1:16">
      <c r="A4" s="443" t="str">
        <f t="shared" ca="1" si="0"/>
        <v>UFB-8 Health Benefits</v>
      </c>
      <c r="B4" s="443">
        <f>ROW()</f>
        <v>4</v>
      </c>
      <c r="C4" s="443" t="str">
        <f>'Cover Page'!K6</f>
        <v>0122</v>
      </c>
      <c r="D4" s="443">
        <f>'Cover Page'!K4</f>
        <v>2023</v>
      </c>
      <c r="E4" s="443" t="s">
        <v>2031</v>
      </c>
      <c r="F4" s="443" t="s">
        <v>121</v>
      </c>
      <c r="G4" s="443" t="s">
        <v>121</v>
      </c>
      <c r="H4" s="454">
        <f>'Cover Page'!M38</f>
        <v>0</v>
      </c>
      <c r="J4" s="140" t="s">
        <v>182</v>
      </c>
      <c r="K4" s="141"/>
      <c r="L4" s="141"/>
      <c r="M4" s="141"/>
      <c r="N4" s="141"/>
      <c r="O4" s="141"/>
      <c r="P4" s="141"/>
    </row>
    <row r="5" spans="1:16">
      <c r="A5" s="443" t="str">
        <f t="shared" ca="1" si="0"/>
        <v>UFB-8 Health Benefits</v>
      </c>
      <c r="B5" s="443">
        <f>ROW()</f>
        <v>5</v>
      </c>
      <c r="C5" s="443" t="str">
        <f>'Cover Page'!K6</f>
        <v>0122</v>
      </c>
      <c r="D5" s="443">
        <f>'Cover Page'!K4</f>
        <v>2023</v>
      </c>
      <c r="E5" s="443" t="s">
        <v>2031</v>
      </c>
      <c r="F5" s="443" t="s">
        <v>2177</v>
      </c>
      <c r="G5" s="443" t="s">
        <v>2171</v>
      </c>
      <c r="H5" s="454">
        <f>'Cover Page'!M38</f>
        <v>0</v>
      </c>
      <c r="J5" s="142" t="s">
        <v>183</v>
      </c>
      <c r="K5" s="143">
        <v>31</v>
      </c>
      <c r="L5" s="242">
        <v>15555.119999999999</v>
      </c>
      <c r="M5" s="243">
        <f>K5*L5</f>
        <v>482208.72</v>
      </c>
      <c r="N5" s="143">
        <v>37</v>
      </c>
      <c r="O5" s="242">
        <v>11969.28</v>
      </c>
      <c r="P5" s="243">
        <f>N5*O5</f>
        <v>442863.36000000004</v>
      </c>
    </row>
    <row r="6" spans="1:16">
      <c r="A6" s="443" t="str">
        <f t="shared" ca="1" si="0"/>
        <v>UFB-8 Health Benefits</v>
      </c>
      <c r="B6" s="443">
        <f>ROW()</f>
        <v>6</v>
      </c>
      <c r="C6" s="443" t="str">
        <f>'Cover Page'!K6</f>
        <v>0122</v>
      </c>
      <c r="D6" s="443">
        <f>'Cover Page'!K4</f>
        <v>2023</v>
      </c>
      <c r="E6" s="443" t="s">
        <v>2031</v>
      </c>
      <c r="F6" s="443" t="s">
        <v>2177</v>
      </c>
      <c r="G6" s="443" t="s">
        <v>2172</v>
      </c>
      <c r="H6" s="454">
        <f>'Cover Page'!M38</f>
        <v>0</v>
      </c>
      <c r="J6" s="142" t="s">
        <v>184</v>
      </c>
      <c r="K6" s="143">
        <v>10</v>
      </c>
      <c r="L6" s="242">
        <v>27843.72</v>
      </c>
      <c r="M6" s="243">
        <f>K6*L6</f>
        <v>278437.2</v>
      </c>
      <c r="N6" s="143">
        <v>11</v>
      </c>
      <c r="O6" s="242">
        <v>21425.040000000001</v>
      </c>
      <c r="P6" s="243">
        <f>N6*O6</f>
        <v>235675.44</v>
      </c>
    </row>
    <row r="7" spans="1:16">
      <c r="A7" s="443" t="str">
        <f t="shared" ca="1" si="0"/>
        <v>UFB-8 Health Benefits</v>
      </c>
      <c r="B7" s="443">
        <f>ROW()</f>
        <v>7</v>
      </c>
      <c r="C7" s="443" t="str">
        <f>'Cover Page'!K6</f>
        <v>0122</v>
      </c>
      <c r="D7" s="443">
        <f>'Cover Page'!K4</f>
        <v>2023</v>
      </c>
      <c r="E7" s="443" t="s">
        <v>2031</v>
      </c>
      <c r="F7" s="443" t="s">
        <v>2177</v>
      </c>
      <c r="G7" s="443" t="s">
        <v>2173</v>
      </c>
      <c r="H7" s="454">
        <f>'Cover Page'!M38</f>
        <v>0</v>
      </c>
      <c r="J7" s="142" t="s">
        <v>185</v>
      </c>
      <c r="K7" s="143">
        <v>29</v>
      </c>
      <c r="L7" s="242">
        <v>31110.240000000002</v>
      </c>
      <c r="M7" s="243">
        <f>K7*L7</f>
        <v>902196.96000000008</v>
      </c>
      <c r="N7" s="143">
        <v>29</v>
      </c>
      <c r="O7" s="242">
        <v>23938.560000000001</v>
      </c>
      <c r="P7" s="243">
        <f>N7*O7</f>
        <v>694218.23999999999</v>
      </c>
    </row>
    <row r="8" spans="1:16">
      <c r="A8" s="443" t="str">
        <f t="shared" ca="1" si="0"/>
        <v>UFB-8 Health Benefits</v>
      </c>
      <c r="B8" s="443">
        <f>ROW()</f>
        <v>8</v>
      </c>
      <c r="C8" s="443" t="str">
        <f>'Cover Page'!K6</f>
        <v>0122</v>
      </c>
      <c r="D8" s="443">
        <f>'Cover Page'!K4</f>
        <v>2023</v>
      </c>
      <c r="E8" s="443" t="s">
        <v>2031</v>
      </c>
      <c r="F8" s="443" t="s">
        <v>2177</v>
      </c>
      <c r="G8" s="443" t="s">
        <v>2174</v>
      </c>
      <c r="H8" s="454">
        <f>'Cover Page'!M38</f>
        <v>0</v>
      </c>
      <c r="J8" s="142" t="s">
        <v>186</v>
      </c>
      <c r="K8" s="143">
        <v>47</v>
      </c>
      <c r="L8" s="242">
        <v>43398.84</v>
      </c>
      <c r="M8" s="243">
        <f>K8*L8</f>
        <v>2039745.4799999997</v>
      </c>
      <c r="N8" s="143">
        <v>47</v>
      </c>
      <c r="O8" s="242">
        <v>33394.32</v>
      </c>
      <c r="P8" s="243">
        <f>N8*O8</f>
        <v>1569533.04</v>
      </c>
    </row>
    <row r="9" spans="1:16">
      <c r="A9" s="443" t="str">
        <f t="shared" ca="1" si="0"/>
        <v>UFB-8 Health Benefits</v>
      </c>
      <c r="B9" s="443">
        <f>ROW()</f>
        <v>9</v>
      </c>
      <c r="C9" s="443" t="str">
        <f>'Cover Page'!K6</f>
        <v>0122</v>
      </c>
      <c r="D9" s="443">
        <f>'Cover Page'!K4</f>
        <v>2023</v>
      </c>
      <c r="E9" s="443" t="s">
        <v>2031</v>
      </c>
      <c r="F9" s="443" t="s">
        <v>2177</v>
      </c>
      <c r="G9" s="443" t="s">
        <v>2175</v>
      </c>
      <c r="H9" s="454">
        <f>'Cover Page'!M38</f>
        <v>0</v>
      </c>
      <c r="J9" s="142" t="s">
        <v>187</v>
      </c>
      <c r="K9" s="150"/>
      <c r="L9" s="502"/>
      <c r="M9" s="503">
        <v>-937735.01</v>
      </c>
      <c r="N9" s="150"/>
      <c r="O9" s="502"/>
      <c r="P9" s="503">
        <v>-697840.27</v>
      </c>
    </row>
    <row r="10" spans="1:16">
      <c r="A10" s="443" t="str">
        <f ca="1">MID(CELL("filename",A10),FIND("]",CELL("filename",A10))+1,256)</f>
        <v>UFB-8 Health Benefits</v>
      </c>
      <c r="B10" s="443">
        <f>ROW()</f>
        <v>10</v>
      </c>
      <c r="C10" s="443" t="str">
        <f>'Cover Page'!K6</f>
        <v>0122</v>
      </c>
      <c r="D10" s="443">
        <f>'Cover Page'!K4</f>
        <v>2023</v>
      </c>
      <c r="E10" s="443" t="s">
        <v>2031</v>
      </c>
      <c r="F10" s="443" t="s">
        <v>2177</v>
      </c>
      <c r="G10" s="443" t="s">
        <v>2176</v>
      </c>
      <c r="H10" s="454">
        <f>'Cover Page'!M38</f>
        <v>0</v>
      </c>
      <c r="J10" s="142" t="s">
        <v>188</v>
      </c>
      <c r="K10" s="540">
        <f>SUM(K5:K8)</f>
        <v>117</v>
      </c>
      <c r="L10" s="502"/>
      <c r="M10" s="244">
        <f t="shared" ref="M10" si="1">SUM(M5:M9)</f>
        <v>2764853.3499999996</v>
      </c>
      <c r="N10" s="540">
        <f>SUM(N5:N8)</f>
        <v>124</v>
      </c>
      <c r="O10" s="502"/>
      <c r="P10" s="244">
        <f t="shared" ref="P10" si="2">SUM(P5:P9)</f>
        <v>2244449.81</v>
      </c>
    </row>
    <row r="11" spans="1:16" ht="3.75" customHeight="1">
      <c r="A11" s="443" t="str">
        <f ca="1">MID(CELL("filename",A11),FIND("]",CELL("filename",A11))+1,256)</f>
        <v>UFB-8 Health Benefits</v>
      </c>
      <c r="B11" s="443">
        <f>ROW()</f>
        <v>11</v>
      </c>
      <c r="C11" s="443" t="str">
        <f>'Cover Page'!K6</f>
        <v>0122</v>
      </c>
      <c r="D11" s="443">
        <f>'Cover Page'!K4</f>
        <v>2023</v>
      </c>
      <c r="E11" s="443" t="s">
        <v>2031</v>
      </c>
      <c r="F11" s="443" t="s">
        <v>2170</v>
      </c>
      <c r="G11" s="443" t="s">
        <v>2034</v>
      </c>
      <c r="H11" s="454">
        <f>'Cover Page'!M38</f>
        <v>0</v>
      </c>
      <c r="J11" s="144"/>
      <c r="K11" s="145"/>
      <c r="L11" s="146"/>
      <c r="M11" s="147"/>
      <c r="N11" s="145"/>
      <c r="O11" s="146"/>
      <c r="P11" s="147"/>
    </row>
    <row r="12" spans="1:16">
      <c r="A12" s="443" t="str">
        <f ca="1">MID(CELL("filename",A12),FIND("]",CELL("filename",A12))+1,256)</f>
        <v>UFB-8 Health Benefits</v>
      </c>
      <c r="B12" s="443">
        <f>ROW()</f>
        <v>12</v>
      </c>
      <c r="C12" s="443" t="str">
        <f>'Cover Page'!K6</f>
        <v>0122</v>
      </c>
      <c r="D12" s="443">
        <f>'Cover Page'!K4</f>
        <v>2023</v>
      </c>
      <c r="E12" s="443" t="s">
        <v>2031</v>
      </c>
      <c r="F12" s="443" t="s">
        <v>121</v>
      </c>
      <c r="G12" s="443" t="s">
        <v>121</v>
      </c>
      <c r="H12" s="454">
        <f>'Cover Page'!M38</f>
        <v>0</v>
      </c>
      <c r="J12" s="140" t="s">
        <v>189</v>
      </c>
      <c r="K12" s="141"/>
      <c r="L12" s="141"/>
      <c r="M12" s="148"/>
      <c r="N12" s="141"/>
      <c r="O12" s="141"/>
      <c r="P12" s="148"/>
    </row>
    <row r="13" spans="1:16">
      <c r="A13" s="443" t="str">
        <f ca="1">MID(CELL("filename",A13),FIND("]",CELL("filename",A13))+1,256)</f>
        <v>UFB-8 Health Benefits</v>
      </c>
      <c r="B13" s="443">
        <f>ROW()</f>
        <v>13</v>
      </c>
      <c r="C13" s="443" t="str">
        <f>'Cover Page'!K6</f>
        <v>0122</v>
      </c>
      <c r="D13" s="443">
        <f>'Cover Page'!K4</f>
        <v>2023</v>
      </c>
      <c r="E13" s="443" t="s">
        <v>2031</v>
      </c>
      <c r="F13" s="443" t="s">
        <v>2178</v>
      </c>
      <c r="G13" s="443" t="s">
        <v>2171</v>
      </c>
      <c r="H13" s="454">
        <f>'Cover Page'!M38</f>
        <v>0</v>
      </c>
      <c r="J13" s="142" t="s">
        <v>183</v>
      </c>
      <c r="K13" s="267">
        <v>0</v>
      </c>
      <c r="L13" s="242">
        <v>0</v>
      </c>
      <c r="M13" s="243">
        <f>K13*L13</f>
        <v>0</v>
      </c>
      <c r="N13" s="267">
        <v>0</v>
      </c>
      <c r="O13" s="242">
        <v>0</v>
      </c>
      <c r="P13" s="243">
        <f>N13*O13</f>
        <v>0</v>
      </c>
    </row>
    <row r="14" spans="1:16">
      <c r="A14" s="443" t="str">
        <f t="shared" ca="1" si="0"/>
        <v>UFB-8 Health Benefits</v>
      </c>
      <c r="B14" s="443">
        <f>ROW()</f>
        <v>14</v>
      </c>
      <c r="C14" s="443" t="str">
        <f>'Cover Page'!K6</f>
        <v>0122</v>
      </c>
      <c r="D14" s="443">
        <f>'Cover Page'!K4</f>
        <v>2023</v>
      </c>
      <c r="E14" s="443" t="s">
        <v>2031</v>
      </c>
      <c r="F14" s="443" t="s">
        <v>2178</v>
      </c>
      <c r="G14" s="443" t="s">
        <v>2172</v>
      </c>
      <c r="H14" s="454">
        <f>'Cover Page'!M38</f>
        <v>0</v>
      </c>
      <c r="J14" s="142" t="s">
        <v>184</v>
      </c>
      <c r="K14" s="267">
        <v>0</v>
      </c>
      <c r="L14" s="242">
        <v>0</v>
      </c>
      <c r="M14" s="243">
        <f>K14*L14</f>
        <v>0</v>
      </c>
      <c r="N14" s="267">
        <v>0</v>
      </c>
      <c r="O14" s="242">
        <v>0</v>
      </c>
      <c r="P14" s="243">
        <f>N14*O14</f>
        <v>0</v>
      </c>
    </row>
    <row r="15" spans="1:16">
      <c r="A15" s="443" t="str">
        <f t="shared" ca="1" si="0"/>
        <v>UFB-8 Health Benefits</v>
      </c>
      <c r="B15" s="443">
        <f>ROW()</f>
        <v>15</v>
      </c>
      <c r="C15" s="443" t="str">
        <f>'Cover Page'!K6</f>
        <v>0122</v>
      </c>
      <c r="D15" s="443">
        <f>'Cover Page'!K4</f>
        <v>2023</v>
      </c>
      <c r="E15" s="443" t="s">
        <v>2031</v>
      </c>
      <c r="F15" s="443" t="s">
        <v>2178</v>
      </c>
      <c r="G15" s="443" t="s">
        <v>2173</v>
      </c>
      <c r="H15" s="454">
        <f>'Cover Page'!M38</f>
        <v>0</v>
      </c>
      <c r="J15" s="142" t="s">
        <v>185</v>
      </c>
      <c r="K15" s="267">
        <v>0</v>
      </c>
      <c r="L15" s="242">
        <v>0</v>
      </c>
      <c r="M15" s="243">
        <f>K15*L15</f>
        <v>0</v>
      </c>
      <c r="N15" s="267">
        <v>0</v>
      </c>
      <c r="O15" s="242">
        <v>0</v>
      </c>
      <c r="P15" s="243">
        <f>N15*O15</f>
        <v>0</v>
      </c>
    </row>
    <row r="16" spans="1:16">
      <c r="A16" s="443" t="str">
        <f t="shared" ca="1" si="0"/>
        <v>UFB-8 Health Benefits</v>
      </c>
      <c r="B16" s="443">
        <f>ROW()</f>
        <v>16</v>
      </c>
      <c r="C16" s="443" t="str">
        <f>'Cover Page'!K6</f>
        <v>0122</v>
      </c>
      <c r="D16" s="443">
        <f>'Cover Page'!K4</f>
        <v>2023</v>
      </c>
      <c r="E16" s="443" t="s">
        <v>2031</v>
      </c>
      <c r="F16" s="443" t="s">
        <v>2178</v>
      </c>
      <c r="G16" s="443" t="s">
        <v>2174</v>
      </c>
      <c r="H16" s="454">
        <f>'Cover Page'!M38</f>
        <v>0</v>
      </c>
      <c r="J16" s="142" t="s">
        <v>186</v>
      </c>
      <c r="K16" s="267">
        <v>0</v>
      </c>
      <c r="L16" s="242">
        <v>0</v>
      </c>
      <c r="M16" s="243">
        <f>K16*L16</f>
        <v>0</v>
      </c>
      <c r="N16" s="267">
        <v>0</v>
      </c>
      <c r="O16" s="242">
        <v>0</v>
      </c>
      <c r="P16" s="243">
        <f>N16*O16</f>
        <v>0</v>
      </c>
    </row>
    <row r="17" spans="1:19">
      <c r="A17" s="443" t="str">
        <f t="shared" ca="1" si="0"/>
        <v>UFB-8 Health Benefits</v>
      </c>
      <c r="B17" s="443">
        <f>ROW()</f>
        <v>17</v>
      </c>
      <c r="C17" s="443" t="str">
        <f>'Cover Page'!K6</f>
        <v>0122</v>
      </c>
      <c r="D17" s="443">
        <f>'Cover Page'!K4</f>
        <v>2023</v>
      </c>
      <c r="E17" s="443" t="s">
        <v>2031</v>
      </c>
      <c r="F17" s="443" t="s">
        <v>2178</v>
      </c>
      <c r="G17" s="443" t="s">
        <v>2175</v>
      </c>
      <c r="H17" s="454">
        <f>'Cover Page'!M38</f>
        <v>0</v>
      </c>
      <c r="J17" s="142" t="s">
        <v>187</v>
      </c>
      <c r="K17" s="268"/>
      <c r="L17" s="502"/>
      <c r="M17" s="503">
        <v>0</v>
      </c>
      <c r="N17" s="268"/>
      <c r="O17" s="502"/>
      <c r="P17" s="503">
        <v>0</v>
      </c>
    </row>
    <row r="18" spans="1:19">
      <c r="A18" s="443" t="str">
        <f t="shared" ca="1" si="0"/>
        <v>UFB-8 Health Benefits</v>
      </c>
      <c r="B18" s="443">
        <f>ROW()</f>
        <v>18</v>
      </c>
      <c r="C18" s="443" t="str">
        <f>'Cover Page'!K6</f>
        <v>0122</v>
      </c>
      <c r="D18" s="443">
        <f>'Cover Page'!K4</f>
        <v>2023</v>
      </c>
      <c r="E18" s="443" t="s">
        <v>2031</v>
      </c>
      <c r="F18" s="443" t="s">
        <v>2178</v>
      </c>
      <c r="G18" s="443" t="s">
        <v>2176</v>
      </c>
      <c r="H18" s="454">
        <f>'Cover Page'!M38</f>
        <v>0</v>
      </c>
      <c r="J18" s="142" t="s">
        <v>188</v>
      </c>
      <c r="K18" s="540">
        <f>SUM(K13:K16)</f>
        <v>0</v>
      </c>
      <c r="L18" s="502"/>
      <c r="M18" s="244">
        <f t="shared" ref="M18" si="3">SUM(M13:M17)</f>
        <v>0</v>
      </c>
      <c r="N18" s="540">
        <f>SUM(N13:N16)</f>
        <v>0</v>
      </c>
      <c r="O18" s="502"/>
      <c r="P18" s="244">
        <f t="shared" ref="P18" si="4">SUM(P13:P17)</f>
        <v>0</v>
      </c>
    </row>
    <row r="19" spans="1:19" ht="2.25" customHeight="1">
      <c r="A19" s="443" t="str">
        <f t="shared" ca="1" si="0"/>
        <v>UFB-8 Health Benefits</v>
      </c>
      <c r="B19" s="443">
        <f>ROW()</f>
        <v>19</v>
      </c>
      <c r="C19" s="443" t="str">
        <f>'Cover Page'!K6</f>
        <v>0122</v>
      </c>
      <c r="D19" s="443">
        <f>'Cover Page'!K4</f>
        <v>2023</v>
      </c>
      <c r="E19" s="443" t="s">
        <v>2031</v>
      </c>
      <c r="F19" s="443" t="s">
        <v>2170</v>
      </c>
      <c r="G19" s="443" t="s">
        <v>121</v>
      </c>
      <c r="H19" s="454">
        <f>'Cover Page'!M38</f>
        <v>0</v>
      </c>
      <c r="J19" s="144"/>
      <c r="K19" s="269"/>
      <c r="L19" s="245"/>
      <c r="M19" s="246"/>
      <c r="N19" s="269"/>
      <c r="O19" s="245"/>
      <c r="P19" s="246"/>
    </row>
    <row r="20" spans="1:19">
      <c r="A20" s="443" t="str">
        <f t="shared" ca="1" si="0"/>
        <v>UFB-8 Health Benefits</v>
      </c>
      <c r="B20" s="443">
        <f>ROW()</f>
        <v>20</v>
      </c>
      <c r="C20" s="443" t="str">
        <f>'Cover Page'!K6</f>
        <v>0122</v>
      </c>
      <c r="D20" s="443">
        <f>'Cover Page'!K4</f>
        <v>2023</v>
      </c>
      <c r="E20" s="443" t="s">
        <v>2031</v>
      </c>
      <c r="F20" s="443" t="s">
        <v>121</v>
      </c>
      <c r="G20" s="443" t="s">
        <v>121</v>
      </c>
      <c r="H20" s="454">
        <f>'Cover Page'!M38</f>
        <v>0</v>
      </c>
      <c r="J20" s="140" t="s">
        <v>190</v>
      </c>
      <c r="K20" s="270"/>
      <c r="L20" s="247"/>
      <c r="M20" s="248"/>
      <c r="N20" s="270"/>
      <c r="O20" s="247"/>
      <c r="P20" s="248"/>
    </row>
    <row r="21" spans="1:19">
      <c r="A21" s="443" t="str">
        <f t="shared" ca="1" si="0"/>
        <v>UFB-8 Health Benefits</v>
      </c>
      <c r="B21" s="443">
        <f>ROW()</f>
        <v>21</v>
      </c>
      <c r="C21" s="443" t="str">
        <f>'Cover Page'!K6</f>
        <v>0122</v>
      </c>
      <c r="D21" s="443">
        <f>'Cover Page'!K4</f>
        <v>2023</v>
      </c>
      <c r="E21" s="443" t="s">
        <v>2031</v>
      </c>
      <c r="F21" s="443" t="s">
        <v>2179</v>
      </c>
      <c r="G21" s="443" t="s">
        <v>2171</v>
      </c>
      <c r="H21" s="454">
        <f>'Cover Page'!M38</f>
        <v>0</v>
      </c>
      <c r="J21" s="142" t="s">
        <v>183</v>
      </c>
      <c r="K21" s="267">
        <v>0</v>
      </c>
      <c r="L21" s="242">
        <v>0</v>
      </c>
      <c r="M21" s="243">
        <f>K21*L21</f>
        <v>0</v>
      </c>
      <c r="N21" s="267">
        <v>0</v>
      </c>
      <c r="O21" s="242">
        <v>0</v>
      </c>
      <c r="P21" s="243">
        <f>N21*O21</f>
        <v>0</v>
      </c>
    </row>
    <row r="22" spans="1:19">
      <c r="A22" s="443" t="str">
        <f t="shared" ca="1" si="0"/>
        <v>UFB-8 Health Benefits</v>
      </c>
      <c r="B22" s="443">
        <f>ROW()</f>
        <v>22</v>
      </c>
      <c r="C22" s="443" t="str">
        <f>'Cover Page'!K6</f>
        <v>0122</v>
      </c>
      <c r="D22" s="443">
        <f>'Cover Page'!K4</f>
        <v>2023</v>
      </c>
      <c r="E22" s="443" t="s">
        <v>2031</v>
      </c>
      <c r="F22" s="443" t="s">
        <v>2179</v>
      </c>
      <c r="G22" s="443" t="s">
        <v>2172</v>
      </c>
      <c r="H22" s="454">
        <f>'Cover Page'!M38</f>
        <v>0</v>
      </c>
      <c r="J22" s="142" t="s">
        <v>184</v>
      </c>
      <c r="K22" s="267">
        <v>0</v>
      </c>
      <c r="L22" s="242">
        <v>0</v>
      </c>
      <c r="M22" s="243">
        <f>K22*L22</f>
        <v>0</v>
      </c>
      <c r="N22" s="267">
        <v>0</v>
      </c>
      <c r="O22" s="242">
        <v>0</v>
      </c>
      <c r="P22" s="243">
        <f>N22*O22</f>
        <v>0</v>
      </c>
    </row>
    <row r="23" spans="1:19">
      <c r="A23" s="443" t="str">
        <f t="shared" ca="1" si="0"/>
        <v>UFB-8 Health Benefits</v>
      </c>
      <c r="B23" s="443">
        <f>ROW()</f>
        <v>23</v>
      </c>
      <c r="C23" s="443" t="str">
        <f>'Cover Page'!K6</f>
        <v>0122</v>
      </c>
      <c r="D23" s="443">
        <f>'Cover Page'!K4</f>
        <v>2023</v>
      </c>
      <c r="E23" s="443" t="s">
        <v>2031</v>
      </c>
      <c r="F23" s="443" t="s">
        <v>2179</v>
      </c>
      <c r="G23" s="443" t="s">
        <v>2173</v>
      </c>
      <c r="H23" s="454">
        <f>'Cover Page'!M38</f>
        <v>0</v>
      </c>
      <c r="J23" s="142" t="s">
        <v>185</v>
      </c>
      <c r="K23" s="267">
        <v>0</v>
      </c>
      <c r="L23" s="242">
        <v>0</v>
      </c>
      <c r="M23" s="243">
        <f>K23*L23</f>
        <v>0</v>
      </c>
      <c r="N23" s="267">
        <v>0</v>
      </c>
      <c r="O23" s="242">
        <v>0</v>
      </c>
      <c r="P23" s="243">
        <f>N23*O23</f>
        <v>0</v>
      </c>
    </row>
    <row r="24" spans="1:19">
      <c r="A24" s="443" t="str">
        <f t="shared" ca="1" si="0"/>
        <v>UFB-8 Health Benefits</v>
      </c>
      <c r="B24" s="443">
        <f>ROW()</f>
        <v>24</v>
      </c>
      <c r="C24" s="443" t="str">
        <f>'Cover Page'!K6</f>
        <v>0122</v>
      </c>
      <c r="D24" s="443">
        <f>'Cover Page'!K4</f>
        <v>2023</v>
      </c>
      <c r="E24" s="443" t="s">
        <v>2031</v>
      </c>
      <c r="F24" s="443" t="s">
        <v>2179</v>
      </c>
      <c r="G24" s="443" t="s">
        <v>2174</v>
      </c>
      <c r="H24" s="454">
        <f>'Cover Page'!M38</f>
        <v>0</v>
      </c>
      <c r="J24" s="142" t="s">
        <v>186</v>
      </c>
      <c r="K24" s="267">
        <v>0</v>
      </c>
      <c r="L24" s="242">
        <v>0</v>
      </c>
      <c r="M24" s="243">
        <f>K24*L24</f>
        <v>0</v>
      </c>
      <c r="N24" s="267">
        <v>0</v>
      </c>
      <c r="O24" s="242">
        <v>0</v>
      </c>
      <c r="P24" s="243">
        <f>N24*O24</f>
        <v>0</v>
      </c>
    </row>
    <row r="25" spans="1:19">
      <c r="A25" s="443" t="str">
        <f t="shared" ca="1" si="0"/>
        <v>UFB-8 Health Benefits</v>
      </c>
      <c r="B25" s="443">
        <f>ROW()</f>
        <v>25</v>
      </c>
      <c r="C25" s="443" t="str">
        <f>'Cover Page'!K6</f>
        <v>0122</v>
      </c>
      <c r="D25" s="443">
        <f>'Cover Page'!K4</f>
        <v>2023</v>
      </c>
      <c r="E25" s="443" t="s">
        <v>2031</v>
      </c>
      <c r="F25" s="443" t="s">
        <v>2179</v>
      </c>
      <c r="G25" s="443" t="s">
        <v>2175</v>
      </c>
      <c r="H25" s="454">
        <f>'Cover Page'!M38</f>
        <v>0</v>
      </c>
      <c r="J25" s="142" t="s">
        <v>187</v>
      </c>
      <c r="K25" s="268"/>
      <c r="L25" s="502"/>
      <c r="M25" s="503">
        <v>0</v>
      </c>
      <c r="N25" s="268"/>
      <c r="O25" s="502"/>
      <c r="P25" s="503">
        <v>0</v>
      </c>
    </row>
    <row r="26" spans="1:19">
      <c r="A26" s="443" t="str">
        <f t="shared" ca="1" si="0"/>
        <v>UFB-8 Health Benefits</v>
      </c>
      <c r="B26" s="443">
        <f>ROW()</f>
        <v>26</v>
      </c>
      <c r="C26" s="443" t="str">
        <f>'Cover Page'!K6</f>
        <v>0122</v>
      </c>
      <c r="D26" s="443">
        <f>'Cover Page'!K4</f>
        <v>2023</v>
      </c>
      <c r="E26" s="443" t="s">
        <v>2031</v>
      </c>
      <c r="F26" s="443" t="s">
        <v>2179</v>
      </c>
      <c r="G26" s="443" t="s">
        <v>2176</v>
      </c>
      <c r="H26" s="454">
        <f>'Cover Page'!M38</f>
        <v>0</v>
      </c>
      <c r="J26" s="142" t="s">
        <v>188</v>
      </c>
      <c r="K26" s="540">
        <f>SUM(K21:K24)</f>
        <v>0</v>
      </c>
      <c r="L26" s="502"/>
      <c r="M26" s="244">
        <f t="shared" ref="M26" si="5">SUM(M21:M25)</f>
        <v>0</v>
      </c>
      <c r="N26" s="540">
        <f>SUM(N21:N24)</f>
        <v>0</v>
      </c>
      <c r="O26" s="502"/>
      <c r="P26" s="244">
        <f t="shared" ref="P26" si="6">SUM(P21:P25)</f>
        <v>0</v>
      </c>
    </row>
    <row r="27" spans="1:19" ht="3" customHeight="1">
      <c r="A27" s="443" t="str">
        <f t="shared" ca="1" si="0"/>
        <v>UFB-8 Health Benefits</v>
      </c>
      <c r="B27" s="443">
        <f>ROW()</f>
        <v>27</v>
      </c>
      <c r="C27" s="443" t="str">
        <f>'Cover Page'!K6</f>
        <v>0122</v>
      </c>
      <c r="D27" s="443">
        <f>'Cover Page'!K4</f>
        <v>2023</v>
      </c>
      <c r="E27" s="443" t="s">
        <v>2031</v>
      </c>
      <c r="F27" s="443" t="s">
        <v>2170</v>
      </c>
      <c r="G27" s="443" t="s">
        <v>2036</v>
      </c>
      <c r="H27" s="454">
        <f>'Cover Page'!M38</f>
        <v>0</v>
      </c>
      <c r="J27" s="149"/>
      <c r="K27" s="150"/>
      <c r="L27" s="502"/>
      <c r="M27" s="249"/>
      <c r="N27" s="150"/>
      <c r="O27" s="502"/>
      <c r="P27" s="249"/>
    </row>
    <row r="28" spans="1:19" ht="14.4" thickBot="1">
      <c r="A28" s="443" t="str">
        <f t="shared" ca="1" si="0"/>
        <v>UFB-8 Health Benefits</v>
      </c>
      <c r="B28" s="443">
        <f>ROW()</f>
        <v>28</v>
      </c>
      <c r="C28" s="443" t="str">
        <f>'Cover Page'!K6</f>
        <v>0122</v>
      </c>
      <c r="D28" s="443">
        <f>'Cover Page'!K4</f>
        <v>2023</v>
      </c>
      <c r="E28" s="443" t="s">
        <v>2031</v>
      </c>
      <c r="F28" s="443" t="s">
        <v>2180</v>
      </c>
      <c r="G28" s="443" t="s">
        <v>2181</v>
      </c>
      <c r="H28" s="454">
        <f>'Cover Page'!M38</f>
        <v>0</v>
      </c>
      <c r="J28" s="151" t="s">
        <v>191</v>
      </c>
      <c r="K28" s="541">
        <f>+K26+K18+K10</f>
        <v>117</v>
      </c>
      <c r="L28" s="502"/>
      <c r="M28" s="250">
        <f>+M26+M18+M10</f>
        <v>2764853.3499999996</v>
      </c>
      <c r="N28" s="541">
        <f>+N26+N18+N10</f>
        <v>124</v>
      </c>
      <c r="O28" s="502"/>
      <c r="P28" s="250">
        <f>+P26+P18+P10</f>
        <v>2244449.81</v>
      </c>
    </row>
    <row r="29" spans="1:19" ht="14.4" thickTop="1">
      <c r="A29" s="443" t="str">
        <f t="shared" ca="1" si="0"/>
        <v>UFB-8 Health Benefits</v>
      </c>
      <c r="B29" s="443">
        <f>ROW()</f>
        <v>29</v>
      </c>
      <c r="C29" s="443" t="str">
        <f>'Cover Page'!K6</f>
        <v>0122</v>
      </c>
      <c r="D29" s="443">
        <f>'Cover Page'!K4</f>
        <v>2023</v>
      </c>
      <c r="E29" s="443" t="s">
        <v>2031</v>
      </c>
      <c r="F29" s="443" t="s">
        <v>121</v>
      </c>
      <c r="G29" s="443" t="s">
        <v>121</v>
      </c>
      <c r="H29" s="454">
        <f>'Cover Page'!M38</f>
        <v>0</v>
      </c>
      <c r="J29" s="152"/>
      <c r="K29" s="368"/>
      <c r="L29" s="369"/>
      <c r="M29" s="369"/>
    </row>
    <row r="30" spans="1:19" ht="30" customHeight="1">
      <c r="A30" s="443" t="str">
        <f t="shared" ca="1" si="0"/>
        <v>UFB-8 Health Benefits</v>
      </c>
      <c r="B30" s="443">
        <f>ROW()</f>
        <v>30</v>
      </c>
      <c r="C30" s="443" t="str">
        <f>'Cover Page'!K6</f>
        <v>0122</v>
      </c>
      <c r="D30" s="443">
        <f>'Cover Page'!K4</f>
        <v>2023</v>
      </c>
      <c r="E30" s="443" t="s">
        <v>2031</v>
      </c>
      <c r="F30" s="443" t="s">
        <v>121</v>
      </c>
      <c r="G30" s="443" t="s">
        <v>121</v>
      </c>
      <c r="H30" s="454">
        <f>'Cover Page'!M38</f>
        <v>0</v>
      </c>
      <c r="J30" s="672" t="s">
        <v>2297</v>
      </c>
      <c r="K30" s="672"/>
      <c r="L30" s="672"/>
      <c r="M30" s="672"/>
      <c r="S30" s="135" t="s">
        <v>290</v>
      </c>
    </row>
    <row r="31" spans="1:19" ht="20.399999999999999">
      <c r="A31" s="443" t="str">
        <f t="shared" ca="1" si="0"/>
        <v>UFB-8 Health Benefits</v>
      </c>
      <c r="B31" s="443">
        <f>ROW()</f>
        <v>31</v>
      </c>
      <c r="C31" s="443" t="str">
        <f>'Cover Page'!K6</f>
        <v>0122</v>
      </c>
      <c r="D31" s="443">
        <f>'Cover Page'!K4</f>
        <v>2023</v>
      </c>
      <c r="E31" s="443" t="s">
        <v>2031</v>
      </c>
      <c r="F31" s="443" t="s">
        <v>2184</v>
      </c>
      <c r="G31" s="443" t="s">
        <v>2182</v>
      </c>
      <c r="H31" s="454">
        <f>'Cover Page'!M38</f>
        <v>0</v>
      </c>
      <c r="J31" s="153" t="s">
        <v>192</v>
      </c>
      <c r="L31" s="135"/>
      <c r="M31" s="381" t="s">
        <v>290</v>
      </c>
      <c r="S31" s="135" t="s">
        <v>291</v>
      </c>
    </row>
    <row r="32" spans="1:19" ht="20.399999999999999">
      <c r="A32" s="443" t="str">
        <f t="shared" ca="1" si="0"/>
        <v>UFB-8 Health Benefits</v>
      </c>
      <c r="B32" s="443">
        <f>ROW()</f>
        <v>32</v>
      </c>
      <c r="C32" s="443" t="str">
        <f>'Cover Page'!K6</f>
        <v>0122</v>
      </c>
      <c r="D32" s="443">
        <f>'Cover Page'!K4</f>
        <v>2023</v>
      </c>
      <c r="E32" s="443" t="s">
        <v>2031</v>
      </c>
      <c r="F32" s="443" t="s">
        <v>2184</v>
      </c>
      <c r="G32" s="443" t="s">
        <v>2183</v>
      </c>
      <c r="H32" s="454">
        <f>'Cover Page'!M38</f>
        <v>0</v>
      </c>
      <c r="J32" s="153" t="s">
        <v>193</v>
      </c>
      <c r="L32" s="135"/>
      <c r="M32" s="381" t="s">
        <v>290</v>
      </c>
    </row>
    <row r="33" spans="1:14">
      <c r="A33" s="453"/>
      <c r="B33" s="452"/>
      <c r="C33" s="443"/>
      <c r="D33" s="443"/>
      <c r="E33" s="443"/>
      <c r="F33" s="443"/>
      <c r="G33" s="443"/>
      <c r="H33" s="445"/>
      <c r="K33" s="135"/>
      <c r="L33" s="135"/>
      <c r="M33" s="135"/>
    </row>
    <row r="34" spans="1:14" ht="15.6">
      <c r="A34" s="453"/>
      <c r="B34" s="452"/>
      <c r="C34" s="443"/>
      <c r="D34" s="443"/>
      <c r="E34" s="443"/>
      <c r="F34" s="443"/>
      <c r="G34" s="443"/>
      <c r="H34" s="445"/>
      <c r="K34" s="634" t="s">
        <v>194</v>
      </c>
      <c r="L34" s="634"/>
      <c r="M34" s="634"/>
      <c r="N34" s="634"/>
    </row>
    <row r="35" spans="1:14">
      <c r="A35" s="453"/>
      <c r="B35" s="452"/>
      <c r="C35" s="443"/>
      <c r="D35" s="443"/>
      <c r="E35" s="443"/>
      <c r="F35" s="443"/>
      <c r="G35" s="443"/>
      <c r="H35" s="445"/>
    </row>
    <row r="36" spans="1:14">
      <c r="A36" s="453"/>
      <c r="B36" s="452"/>
      <c r="C36" s="443"/>
      <c r="D36" s="443"/>
      <c r="E36" s="443"/>
      <c r="F36" s="443"/>
      <c r="G36" s="443"/>
      <c r="H36" s="445"/>
    </row>
    <row r="37" spans="1:14">
      <c r="A37" s="453"/>
      <c r="B37" s="452"/>
      <c r="C37" s="443"/>
      <c r="D37" s="443"/>
      <c r="E37" s="443"/>
      <c r="F37" s="443"/>
      <c r="G37" s="443"/>
      <c r="H37" s="445"/>
    </row>
    <row r="38" spans="1:14">
      <c r="A38" s="453"/>
      <c r="B38" s="452"/>
      <c r="C38" s="443"/>
      <c r="D38" s="443"/>
      <c r="E38" s="443"/>
      <c r="F38" s="443"/>
      <c r="G38" s="443"/>
      <c r="H38" s="445"/>
    </row>
    <row r="39" spans="1:14">
      <c r="A39" s="453"/>
      <c r="B39" s="452"/>
      <c r="C39" s="443"/>
      <c r="D39" s="443"/>
      <c r="E39" s="443"/>
      <c r="F39" s="443"/>
      <c r="G39" s="443"/>
      <c r="H39" s="445"/>
    </row>
  </sheetData>
  <sheetProtection password="C7B6"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P47"/>
  <sheetViews>
    <sheetView topLeftCell="K1" workbookViewId="0">
      <selection activeCell="M42" sqref="M42"/>
    </sheetView>
  </sheetViews>
  <sheetFormatPr defaultColWidth="9" defaultRowHeight="13.2"/>
  <cols>
    <col min="1" max="7" width="9" style="155" hidden="1" customWidth="1"/>
    <col min="8" max="8" width="10" style="155" hidden="1" customWidth="1"/>
    <col min="9" max="10" width="9" style="155" hidden="1" customWidth="1"/>
    <col min="11" max="11" width="51.6640625" style="155" customWidth="1"/>
    <col min="12" max="12" width="14.44140625" style="155" customWidth="1"/>
    <col min="13" max="13" width="26.5546875" style="155" customWidth="1"/>
    <col min="14" max="14" width="12" style="155" customWidth="1"/>
    <col min="15" max="15" width="11.109375" style="155" customWidth="1"/>
    <col min="16" max="16" width="14.44140625" style="155" customWidth="1"/>
    <col min="17" max="264" width="9" style="155"/>
    <col min="265" max="265" width="9" style="155" customWidth="1"/>
    <col min="266" max="266" width="51.6640625" style="155" customWidth="1"/>
    <col min="267" max="267" width="14.44140625" style="155" customWidth="1"/>
    <col min="268" max="268" width="4.88671875" style="155" customWidth="1"/>
    <col min="269" max="269" width="26.5546875" style="155" customWidth="1"/>
    <col min="270" max="270" width="12" style="155" customWidth="1"/>
    <col min="271" max="271" width="11.109375" style="155" customWidth="1"/>
    <col min="272" max="272" width="14.44140625" style="155" customWidth="1"/>
    <col min="273" max="520" width="9" style="155"/>
    <col min="521" max="521" width="9" style="155" customWidth="1"/>
    <col min="522" max="522" width="51.6640625" style="155" customWidth="1"/>
    <col min="523" max="523" width="14.44140625" style="155" customWidth="1"/>
    <col min="524" max="524" width="4.88671875" style="155" customWidth="1"/>
    <col min="525" max="525" width="26.5546875" style="155" customWidth="1"/>
    <col min="526" max="526" width="12" style="155" customWidth="1"/>
    <col min="527" max="527" width="11.109375" style="155" customWidth="1"/>
    <col min="528" max="528" width="14.44140625" style="155" customWidth="1"/>
    <col min="529" max="776" width="9" style="155"/>
    <col min="777" max="777" width="9" style="155" customWidth="1"/>
    <col min="778" max="778" width="51.6640625" style="155" customWidth="1"/>
    <col min="779" max="779" width="14.44140625" style="155" customWidth="1"/>
    <col min="780" max="780" width="4.88671875" style="155" customWidth="1"/>
    <col min="781" max="781" width="26.5546875" style="155" customWidth="1"/>
    <col min="782" max="782" width="12" style="155" customWidth="1"/>
    <col min="783" max="783" width="11.109375" style="155" customWidth="1"/>
    <col min="784" max="784" width="14.44140625" style="155" customWidth="1"/>
    <col min="785" max="1032" width="9" style="155"/>
    <col min="1033" max="1033" width="9" style="155" customWidth="1"/>
    <col min="1034" max="1034" width="51.6640625" style="155" customWidth="1"/>
    <col min="1035" max="1035" width="14.44140625" style="155" customWidth="1"/>
    <col min="1036" max="1036" width="4.88671875" style="155" customWidth="1"/>
    <col min="1037" max="1037" width="26.5546875" style="155" customWidth="1"/>
    <col min="1038" max="1038" width="12" style="155" customWidth="1"/>
    <col min="1039" max="1039" width="11.109375" style="155" customWidth="1"/>
    <col min="1040" max="1040" width="14.44140625" style="155" customWidth="1"/>
    <col min="1041" max="1288" width="9" style="155"/>
    <col min="1289" max="1289" width="9" style="155" customWidth="1"/>
    <col min="1290" max="1290" width="51.6640625" style="155" customWidth="1"/>
    <col min="1291" max="1291" width="14.44140625" style="155" customWidth="1"/>
    <col min="1292" max="1292" width="4.88671875" style="155" customWidth="1"/>
    <col min="1293" max="1293" width="26.5546875" style="155" customWidth="1"/>
    <col min="1294" max="1294" width="12" style="155" customWidth="1"/>
    <col min="1295" max="1295" width="11.109375" style="155" customWidth="1"/>
    <col min="1296" max="1296" width="14.44140625" style="155" customWidth="1"/>
    <col min="1297" max="1544" width="9" style="155"/>
    <col min="1545" max="1545" width="9" style="155" customWidth="1"/>
    <col min="1546" max="1546" width="51.6640625" style="155" customWidth="1"/>
    <col min="1547" max="1547" width="14.44140625" style="155" customWidth="1"/>
    <col min="1548" max="1548" width="4.88671875" style="155" customWidth="1"/>
    <col min="1549" max="1549" width="26.5546875" style="155" customWidth="1"/>
    <col min="1550" max="1550" width="12" style="155" customWidth="1"/>
    <col min="1551" max="1551" width="11.109375" style="155" customWidth="1"/>
    <col min="1552" max="1552" width="14.44140625" style="155" customWidth="1"/>
    <col min="1553" max="1800" width="9" style="155"/>
    <col min="1801" max="1801" width="9" style="155" customWidth="1"/>
    <col min="1802" max="1802" width="51.6640625" style="155" customWidth="1"/>
    <col min="1803" max="1803" width="14.44140625" style="155" customWidth="1"/>
    <col min="1804" max="1804" width="4.88671875" style="155" customWidth="1"/>
    <col min="1805" max="1805" width="26.5546875" style="155" customWidth="1"/>
    <col min="1806" max="1806" width="12" style="155" customWidth="1"/>
    <col min="1807" max="1807" width="11.109375" style="155" customWidth="1"/>
    <col min="1808" max="1808" width="14.44140625" style="155" customWidth="1"/>
    <col min="1809" max="2056" width="9" style="155"/>
    <col min="2057" max="2057" width="9" style="155" customWidth="1"/>
    <col min="2058" max="2058" width="51.6640625" style="155" customWidth="1"/>
    <col min="2059" max="2059" width="14.44140625" style="155" customWidth="1"/>
    <col min="2060" max="2060" width="4.88671875" style="155" customWidth="1"/>
    <col min="2061" max="2061" width="26.5546875" style="155" customWidth="1"/>
    <col min="2062" max="2062" width="12" style="155" customWidth="1"/>
    <col min="2063" max="2063" width="11.109375" style="155" customWidth="1"/>
    <col min="2064" max="2064" width="14.44140625" style="155" customWidth="1"/>
    <col min="2065" max="2312" width="9" style="155"/>
    <col min="2313" max="2313" width="9" style="155" customWidth="1"/>
    <col min="2314" max="2314" width="51.6640625" style="155" customWidth="1"/>
    <col min="2315" max="2315" width="14.44140625" style="155" customWidth="1"/>
    <col min="2316" max="2316" width="4.88671875" style="155" customWidth="1"/>
    <col min="2317" max="2317" width="26.5546875" style="155" customWidth="1"/>
    <col min="2318" max="2318" width="12" style="155" customWidth="1"/>
    <col min="2319" max="2319" width="11.109375" style="155" customWidth="1"/>
    <col min="2320" max="2320" width="14.44140625" style="155" customWidth="1"/>
    <col min="2321" max="2568" width="9" style="155"/>
    <col min="2569" max="2569" width="9" style="155" customWidth="1"/>
    <col min="2570" max="2570" width="51.6640625" style="155" customWidth="1"/>
    <col min="2571" max="2571" width="14.44140625" style="155" customWidth="1"/>
    <col min="2572" max="2572" width="4.88671875" style="155" customWidth="1"/>
    <col min="2573" max="2573" width="26.5546875" style="155" customWidth="1"/>
    <col min="2574" max="2574" width="12" style="155" customWidth="1"/>
    <col min="2575" max="2575" width="11.109375" style="155" customWidth="1"/>
    <col min="2576" max="2576" width="14.44140625" style="155" customWidth="1"/>
    <col min="2577" max="2824" width="9" style="155"/>
    <col min="2825" max="2825" width="9" style="155" customWidth="1"/>
    <col min="2826" max="2826" width="51.6640625" style="155" customWidth="1"/>
    <col min="2827" max="2827" width="14.44140625" style="155" customWidth="1"/>
    <col min="2828" max="2828" width="4.88671875" style="155" customWidth="1"/>
    <col min="2829" max="2829" width="26.5546875" style="155" customWidth="1"/>
    <col min="2830" max="2830" width="12" style="155" customWidth="1"/>
    <col min="2831" max="2831" width="11.109375" style="155" customWidth="1"/>
    <col min="2832" max="2832" width="14.44140625" style="155" customWidth="1"/>
    <col min="2833" max="3080" width="9" style="155"/>
    <col min="3081" max="3081" width="9" style="155" customWidth="1"/>
    <col min="3082" max="3082" width="51.6640625" style="155" customWidth="1"/>
    <col min="3083" max="3083" width="14.44140625" style="155" customWidth="1"/>
    <col min="3084" max="3084" width="4.88671875" style="155" customWidth="1"/>
    <col min="3085" max="3085" width="26.5546875" style="155" customWidth="1"/>
    <col min="3086" max="3086" width="12" style="155" customWidth="1"/>
    <col min="3087" max="3087" width="11.109375" style="155" customWidth="1"/>
    <col min="3088" max="3088" width="14.44140625" style="155" customWidth="1"/>
    <col min="3089" max="3336" width="9" style="155"/>
    <col min="3337" max="3337" width="9" style="155" customWidth="1"/>
    <col min="3338" max="3338" width="51.6640625" style="155" customWidth="1"/>
    <col min="3339" max="3339" width="14.44140625" style="155" customWidth="1"/>
    <col min="3340" max="3340" width="4.88671875" style="155" customWidth="1"/>
    <col min="3341" max="3341" width="26.5546875" style="155" customWidth="1"/>
    <col min="3342" max="3342" width="12" style="155" customWidth="1"/>
    <col min="3343" max="3343" width="11.109375" style="155" customWidth="1"/>
    <col min="3344" max="3344" width="14.44140625" style="155" customWidth="1"/>
    <col min="3345" max="3592" width="9" style="155"/>
    <col min="3593" max="3593" width="9" style="155" customWidth="1"/>
    <col min="3594" max="3594" width="51.6640625" style="155" customWidth="1"/>
    <col min="3595" max="3595" width="14.44140625" style="155" customWidth="1"/>
    <col min="3596" max="3596" width="4.88671875" style="155" customWidth="1"/>
    <col min="3597" max="3597" width="26.5546875" style="155" customWidth="1"/>
    <col min="3598" max="3598" width="12" style="155" customWidth="1"/>
    <col min="3599" max="3599" width="11.109375" style="155" customWidth="1"/>
    <col min="3600" max="3600" width="14.44140625" style="155" customWidth="1"/>
    <col min="3601" max="3848" width="9" style="155"/>
    <col min="3849" max="3849" width="9" style="155" customWidth="1"/>
    <col min="3850" max="3850" width="51.6640625" style="155" customWidth="1"/>
    <col min="3851" max="3851" width="14.44140625" style="155" customWidth="1"/>
    <col min="3852" max="3852" width="4.88671875" style="155" customWidth="1"/>
    <col min="3853" max="3853" width="26.5546875" style="155" customWidth="1"/>
    <col min="3854" max="3854" width="12" style="155" customWidth="1"/>
    <col min="3855" max="3855" width="11.109375" style="155" customWidth="1"/>
    <col min="3856" max="3856" width="14.44140625" style="155" customWidth="1"/>
    <col min="3857" max="4104" width="9" style="155"/>
    <col min="4105" max="4105" width="9" style="155" customWidth="1"/>
    <col min="4106" max="4106" width="51.6640625" style="155" customWidth="1"/>
    <col min="4107" max="4107" width="14.44140625" style="155" customWidth="1"/>
    <col min="4108" max="4108" width="4.88671875" style="155" customWidth="1"/>
    <col min="4109" max="4109" width="26.5546875" style="155" customWidth="1"/>
    <col min="4110" max="4110" width="12" style="155" customWidth="1"/>
    <col min="4111" max="4111" width="11.109375" style="155" customWidth="1"/>
    <col min="4112" max="4112" width="14.44140625" style="155" customWidth="1"/>
    <col min="4113" max="4360" width="9" style="155"/>
    <col min="4361" max="4361" width="9" style="155" customWidth="1"/>
    <col min="4362" max="4362" width="51.6640625" style="155" customWidth="1"/>
    <col min="4363" max="4363" width="14.44140625" style="155" customWidth="1"/>
    <col min="4364" max="4364" width="4.88671875" style="155" customWidth="1"/>
    <col min="4365" max="4365" width="26.5546875" style="155" customWidth="1"/>
    <col min="4366" max="4366" width="12" style="155" customWidth="1"/>
    <col min="4367" max="4367" width="11.109375" style="155" customWidth="1"/>
    <col min="4368" max="4368" width="14.44140625" style="155" customWidth="1"/>
    <col min="4369" max="4616" width="9" style="155"/>
    <col min="4617" max="4617" width="9" style="155" customWidth="1"/>
    <col min="4618" max="4618" width="51.6640625" style="155" customWidth="1"/>
    <col min="4619" max="4619" width="14.44140625" style="155" customWidth="1"/>
    <col min="4620" max="4620" width="4.88671875" style="155" customWidth="1"/>
    <col min="4621" max="4621" width="26.5546875" style="155" customWidth="1"/>
    <col min="4622" max="4622" width="12" style="155" customWidth="1"/>
    <col min="4623" max="4623" width="11.109375" style="155" customWidth="1"/>
    <col min="4624" max="4624" width="14.44140625" style="155" customWidth="1"/>
    <col min="4625" max="4872" width="9" style="155"/>
    <col min="4873" max="4873" width="9" style="155" customWidth="1"/>
    <col min="4874" max="4874" width="51.6640625" style="155" customWidth="1"/>
    <col min="4875" max="4875" width="14.44140625" style="155" customWidth="1"/>
    <col min="4876" max="4876" width="4.88671875" style="155" customWidth="1"/>
    <col min="4877" max="4877" width="26.5546875" style="155" customWidth="1"/>
    <col min="4878" max="4878" width="12" style="155" customWidth="1"/>
    <col min="4879" max="4879" width="11.109375" style="155" customWidth="1"/>
    <col min="4880" max="4880" width="14.44140625" style="155" customWidth="1"/>
    <col min="4881" max="5128" width="9" style="155"/>
    <col min="5129" max="5129" width="9" style="155" customWidth="1"/>
    <col min="5130" max="5130" width="51.6640625" style="155" customWidth="1"/>
    <col min="5131" max="5131" width="14.44140625" style="155" customWidth="1"/>
    <col min="5132" max="5132" width="4.88671875" style="155" customWidth="1"/>
    <col min="5133" max="5133" width="26.5546875" style="155" customWidth="1"/>
    <col min="5134" max="5134" width="12" style="155" customWidth="1"/>
    <col min="5135" max="5135" width="11.109375" style="155" customWidth="1"/>
    <col min="5136" max="5136" width="14.44140625" style="155" customWidth="1"/>
    <col min="5137" max="5384" width="9" style="155"/>
    <col min="5385" max="5385" width="9" style="155" customWidth="1"/>
    <col min="5386" max="5386" width="51.6640625" style="155" customWidth="1"/>
    <col min="5387" max="5387" width="14.44140625" style="155" customWidth="1"/>
    <col min="5388" max="5388" width="4.88671875" style="155" customWidth="1"/>
    <col min="5389" max="5389" width="26.5546875" style="155" customWidth="1"/>
    <col min="5390" max="5390" width="12" style="155" customWidth="1"/>
    <col min="5391" max="5391" width="11.109375" style="155" customWidth="1"/>
    <col min="5392" max="5392" width="14.44140625" style="155" customWidth="1"/>
    <col min="5393" max="5640" width="9" style="155"/>
    <col min="5641" max="5641" width="9" style="155" customWidth="1"/>
    <col min="5642" max="5642" width="51.6640625" style="155" customWidth="1"/>
    <col min="5643" max="5643" width="14.44140625" style="155" customWidth="1"/>
    <col min="5644" max="5644" width="4.88671875" style="155" customWidth="1"/>
    <col min="5645" max="5645" width="26.5546875" style="155" customWidth="1"/>
    <col min="5646" max="5646" width="12" style="155" customWidth="1"/>
    <col min="5647" max="5647" width="11.109375" style="155" customWidth="1"/>
    <col min="5648" max="5648" width="14.44140625" style="155" customWidth="1"/>
    <col min="5649" max="5896" width="9" style="155"/>
    <col min="5897" max="5897" width="9" style="155" customWidth="1"/>
    <col min="5898" max="5898" width="51.6640625" style="155" customWidth="1"/>
    <col min="5899" max="5899" width="14.44140625" style="155" customWidth="1"/>
    <col min="5900" max="5900" width="4.88671875" style="155" customWidth="1"/>
    <col min="5901" max="5901" width="26.5546875" style="155" customWidth="1"/>
    <col min="5902" max="5902" width="12" style="155" customWidth="1"/>
    <col min="5903" max="5903" width="11.109375" style="155" customWidth="1"/>
    <col min="5904" max="5904" width="14.44140625" style="155" customWidth="1"/>
    <col min="5905" max="6152" width="9" style="155"/>
    <col min="6153" max="6153" width="9" style="155" customWidth="1"/>
    <col min="6154" max="6154" width="51.6640625" style="155" customWidth="1"/>
    <col min="6155" max="6155" width="14.44140625" style="155" customWidth="1"/>
    <col min="6156" max="6156" width="4.88671875" style="155" customWidth="1"/>
    <col min="6157" max="6157" width="26.5546875" style="155" customWidth="1"/>
    <col min="6158" max="6158" width="12" style="155" customWidth="1"/>
    <col min="6159" max="6159" width="11.109375" style="155" customWidth="1"/>
    <col min="6160" max="6160" width="14.44140625" style="155" customWidth="1"/>
    <col min="6161" max="6408" width="9" style="155"/>
    <col min="6409" max="6409" width="9" style="155" customWidth="1"/>
    <col min="6410" max="6410" width="51.6640625" style="155" customWidth="1"/>
    <col min="6411" max="6411" width="14.44140625" style="155" customWidth="1"/>
    <col min="6412" max="6412" width="4.88671875" style="155" customWidth="1"/>
    <col min="6413" max="6413" width="26.5546875" style="155" customWidth="1"/>
    <col min="6414" max="6414" width="12" style="155" customWidth="1"/>
    <col min="6415" max="6415" width="11.109375" style="155" customWidth="1"/>
    <col min="6416" max="6416" width="14.44140625" style="155" customWidth="1"/>
    <col min="6417" max="6664" width="9" style="155"/>
    <col min="6665" max="6665" width="9" style="155" customWidth="1"/>
    <col min="6666" max="6666" width="51.6640625" style="155" customWidth="1"/>
    <col min="6667" max="6667" width="14.44140625" style="155" customWidth="1"/>
    <col min="6668" max="6668" width="4.88671875" style="155" customWidth="1"/>
    <col min="6669" max="6669" width="26.5546875" style="155" customWidth="1"/>
    <col min="6670" max="6670" width="12" style="155" customWidth="1"/>
    <col min="6671" max="6671" width="11.109375" style="155" customWidth="1"/>
    <col min="6672" max="6672" width="14.44140625" style="155" customWidth="1"/>
    <col min="6673" max="6920" width="9" style="155"/>
    <col min="6921" max="6921" width="9" style="155" customWidth="1"/>
    <col min="6922" max="6922" width="51.6640625" style="155" customWidth="1"/>
    <col min="6923" max="6923" width="14.44140625" style="155" customWidth="1"/>
    <col min="6924" max="6924" width="4.88671875" style="155" customWidth="1"/>
    <col min="6925" max="6925" width="26.5546875" style="155" customWidth="1"/>
    <col min="6926" max="6926" width="12" style="155" customWidth="1"/>
    <col min="6927" max="6927" width="11.109375" style="155" customWidth="1"/>
    <col min="6928" max="6928" width="14.44140625" style="155" customWidth="1"/>
    <col min="6929" max="7176" width="9" style="155"/>
    <col min="7177" max="7177" width="9" style="155" customWidth="1"/>
    <col min="7178" max="7178" width="51.6640625" style="155" customWidth="1"/>
    <col min="7179" max="7179" width="14.44140625" style="155" customWidth="1"/>
    <col min="7180" max="7180" width="4.88671875" style="155" customWidth="1"/>
    <col min="7181" max="7181" width="26.5546875" style="155" customWidth="1"/>
    <col min="7182" max="7182" width="12" style="155" customWidth="1"/>
    <col min="7183" max="7183" width="11.109375" style="155" customWidth="1"/>
    <col min="7184" max="7184" width="14.44140625" style="155" customWidth="1"/>
    <col min="7185" max="7432" width="9" style="155"/>
    <col min="7433" max="7433" width="9" style="155" customWidth="1"/>
    <col min="7434" max="7434" width="51.6640625" style="155" customWidth="1"/>
    <col min="7435" max="7435" width="14.44140625" style="155" customWidth="1"/>
    <col min="7436" max="7436" width="4.88671875" style="155" customWidth="1"/>
    <col min="7437" max="7437" width="26.5546875" style="155" customWidth="1"/>
    <col min="7438" max="7438" width="12" style="155" customWidth="1"/>
    <col min="7439" max="7439" width="11.109375" style="155" customWidth="1"/>
    <col min="7440" max="7440" width="14.44140625" style="155" customWidth="1"/>
    <col min="7441" max="7688" width="9" style="155"/>
    <col min="7689" max="7689" width="9" style="155" customWidth="1"/>
    <col min="7690" max="7690" width="51.6640625" style="155" customWidth="1"/>
    <col min="7691" max="7691" width="14.44140625" style="155" customWidth="1"/>
    <col min="7692" max="7692" width="4.88671875" style="155" customWidth="1"/>
    <col min="7693" max="7693" width="26.5546875" style="155" customWidth="1"/>
    <col min="7694" max="7694" width="12" style="155" customWidth="1"/>
    <col min="7695" max="7695" width="11.109375" style="155" customWidth="1"/>
    <col min="7696" max="7696" width="14.44140625" style="155" customWidth="1"/>
    <col min="7697" max="7944" width="9" style="155"/>
    <col min="7945" max="7945" width="9" style="155" customWidth="1"/>
    <col min="7946" max="7946" width="51.6640625" style="155" customWidth="1"/>
    <col min="7947" max="7947" width="14.44140625" style="155" customWidth="1"/>
    <col min="7948" max="7948" width="4.88671875" style="155" customWidth="1"/>
    <col min="7949" max="7949" width="26.5546875" style="155" customWidth="1"/>
    <col min="7950" max="7950" width="12" style="155" customWidth="1"/>
    <col min="7951" max="7951" width="11.109375" style="155" customWidth="1"/>
    <col min="7952" max="7952" width="14.44140625" style="155" customWidth="1"/>
    <col min="7953" max="8200" width="9" style="155"/>
    <col min="8201" max="8201" width="9" style="155" customWidth="1"/>
    <col min="8202" max="8202" width="51.6640625" style="155" customWidth="1"/>
    <col min="8203" max="8203" width="14.44140625" style="155" customWidth="1"/>
    <col min="8204" max="8204" width="4.88671875" style="155" customWidth="1"/>
    <col min="8205" max="8205" width="26.5546875" style="155" customWidth="1"/>
    <col min="8206" max="8206" width="12" style="155" customWidth="1"/>
    <col min="8207" max="8207" width="11.109375" style="155" customWidth="1"/>
    <col min="8208" max="8208" width="14.44140625" style="155" customWidth="1"/>
    <col min="8209" max="8456" width="9" style="155"/>
    <col min="8457" max="8457" width="9" style="155" customWidth="1"/>
    <col min="8458" max="8458" width="51.6640625" style="155" customWidth="1"/>
    <col min="8459" max="8459" width="14.44140625" style="155" customWidth="1"/>
    <col min="8460" max="8460" width="4.88671875" style="155" customWidth="1"/>
    <col min="8461" max="8461" width="26.5546875" style="155" customWidth="1"/>
    <col min="8462" max="8462" width="12" style="155" customWidth="1"/>
    <col min="8463" max="8463" width="11.109375" style="155" customWidth="1"/>
    <col min="8464" max="8464" width="14.44140625" style="155" customWidth="1"/>
    <col min="8465" max="8712" width="9" style="155"/>
    <col min="8713" max="8713" width="9" style="155" customWidth="1"/>
    <col min="8714" max="8714" width="51.6640625" style="155" customWidth="1"/>
    <col min="8715" max="8715" width="14.44140625" style="155" customWidth="1"/>
    <col min="8716" max="8716" width="4.88671875" style="155" customWidth="1"/>
    <col min="8717" max="8717" width="26.5546875" style="155" customWidth="1"/>
    <col min="8718" max="8718" width="12" style="155" customWidth="1"/>
    <col min="8719" max="8719" width="11.109375" style="155" customWidth="1"/>
    <col min="8720" max="8720" width="14.44140625" style="155" customWidth="1"/>
    <col min="8721" max="8968" width="9" style="155"/>
    <col min="8969" max="8969" width="9" style="155" customWidth="1"/>
    <col min="8970" max="8970" width="51.6640625" style="155" customWidth="1"/>
    <col min="8971" max="8971" width="14.44140625" style="155" customWidth="1"/>
    <col min="8972" max="8972" width="4.88671875" style="155" customWidth="1"/>
    <col min="8973" max="8973" width="26.5546875" style="155" customWidth="1"/>
    <col min="8974" max="8974" width="12" style="155" customWidth="1"/>
    <col min="8975" max="8975" width="11.109375" style="155" customWidth="1"/>
    <col min="8976" max="8976" width="14.44140625" style="155" customWidth="1"/>
    <col min="8977" max="9224" width="9" style="155"/>
    <col min="9225" max="9225" width="9" style="155" customWidth="1"/>
    <col min="9226" max="9226" width="51.6640625" style="155" customWidth="1"/>
    <col min="9227" max="9227" width="14.44140625" style="155" customWidth="1"/>
    <col min="9228" max="9228" width="4.88671875" style="155" customWidth="1"/>
    <col min="9229" max="9229" width="26.5546875" style="155" customWidth="1"/>
    <col min="9230" max="9230" width="12" style="155" customWidth="1"/>
    <col min="9231" max="9231" width="11.109375" style="155" customWidth="1"/>
    <col min="9232" max="9232" width="14.44140625" style="155" customWidth="1"/>
    <col min="9233" max="9480" width="9" style="155"/>
    <col min="9481" max="9481" width="9" style="155" customWidth="1"/>
    <col min="9482" max="9482" width="51.6640625" style="155" customWidth="1"/>
    <col min="9483" max="9483" width="14.44140625" style="155" customWidth="1"/>
    <col min="9484" max="9484" width="4.88671875" style="155" customWidth="1"/>
    <col min="9485" max="9485" width="26.5546875" style="155" customWidth="1"/>
    <col min="9486" max="9486" width="12" style="155" customWidth="1"/>
    <col min="9487" max="9487" width="11.109375" style="155" customWidth="1"/>
    <col min="9488" max="9488" width="14.44140625" style="155" customWidth="1"/>
    <col min="9489" max="9736" width="9" style="155"/>
    <col min="9737" max="9737" width="9" style="155" customWidth="1"/>
    <col min="9738" max="9738" width="51.6640625" style="155" customWidth="1"/>
    <col min="9739" max="9739" width="14.44140625" style="155" customWidth="1"/>
    <col min="9740" max="9740" width="4.88671875" style="155" customWidth="1"/>
    <col min="9741" max="9741" width="26.5546875" style="155" customWidth="1"/>
    <col min="9742" max="9742" width="12" style="155" customWidth="1"/>
    <col min="9743" max="9743" width="11.109375" style="155" customWidth="1"/>
    <col min="9744" max="9744" width="14.44140625" style="155" customWidth="1"/>
    <col min="9745" max="9992" width="9" style="155"/>
    <col min="9993" max="9993" width="9" style="155" customWidth="1"/>
    <col min="9994" max="9994" width="51.6640625" style="155" customWidth="1"/>
    <col min="9995" max="9995" width="14.44140625" style="155" customWidth="1"/>
    <col min="9996" max="9996" width="4.88671875" style="155" customWidth="1"/>
    <col min="9997" max="9997" width="26.5546875" style="155" customWidth="1"/>
    <col min="9998" max="9998" width="12" style="155" customWidth="1"/>
    <col min="9999" max="9999" width="11.109375" style="155" customWidth="1"/>
    <col min="10000" max="10000" width="14.44140625" style="155" customWidth="1"/>
    <col min="10001" max="10248" width="9" style="155"/>
    <col min="10249" max="10249" width="9" style="155" customWidth="1"/>
    <col min="10250" max="10250" width="51.6640625" style="155" customWidth="1"/>
    <col min="10251" max="10251" width="14.44140625" style="155" customWidth="1"/>
    <col min="10252" max="10252" width="4.88671875" style="155" customWidth="1"/>
    <col min="10253" max="10253" width="26.5546875" style="155" customWidth="1"/>
    <col min="10254" max="10254" width="12" style="155" customWidth="1"/>
    <col min="10255" max="10255" width="11.109375" style="155" customWidth="1"/>
    <col min="10256" max="10256" width="14.44140625" style="155" customWidth="1"/>
    <col min="10257" max="10504" width="9" style="155"/>
    <col min="10505" max="10505" width="9" style="155" customWidth="1"/>
    <col min="10506" max="10506" width="51.6640625" style="155" customWidth="1"/>
    <col min="10507" max="10507" width="14.44140625" style="155" customWidth="1"/>
    <col min="10508" max="10508" width="4.88671875" style="155" customWidth="1"/>
    <col min="10509" max="10509" width="26.5546875" style="155" customWidth="1"/>
    <col min="10510" max="10510" width="12" style="155" customWidth="1"/>
    <col min="10511" max="10511" width="11.109375" style="155" customWidth="1"/>
    <col min="10512" max="10512" width="14.44140625" style="155" customWidth="1"/>
    <col min="10513" max="10760" width="9" style="155"/>
    <col min="10761" max="10761" width="9" style="155" customWidth="1"/>
    <col min="10762" max="10762" width="51.6640625" style="155" customWidth="1"/>
    <col min="10763" max="10763" width="14.44140625" style="155" customWidth="1"/>
    <col min="10764" max="10764" width="4.88671875" style="155" customWidth="1"/>
    <col min="10765" max="10765" width="26.5546875" style="155" customWidth="1"/>
    <col min="10766" max="10766" width="12" style="155" customWidth="1"/>
    <col min="10767" max="10767" width="11.109375" style="155" customWidth="1"/>
    <col min="10768" max="10768" width="14.44140625" style="155" customWidth="1"/>
    <col min="10769" max="11016" width="9" style="155"/>
    <col min="11017" max="11017" width="9" style="155" customWidth="1"/>
    <col min="11018" max="11018" width="51.6640625" style="155" customWidth="1"/>
    <col min="11019" max="11019" width="14.44140625" style="155" customWidth="1"/>
    <col min="11020" max="11020" width="4.88671875" style="155" customWidth="1"/>
    <col min="11021" max="11021" width="26.5546875" style="155" customWidth="1"/>
    <col min="11022" max="11022" width="12" style="155" customWidth="1"/>
    <col min="11023" max="11023" width="11.109375" style="155" customWidth="1"/>
    <col min="11024" max="11024" width="14.44140625" style="155" customWidth="1"/>
    <col min="11025" max="11272" width="9" style="155"/>
    <col min="11273" max="11273" width="9" style="155" customWidth="1"/>
    <col min="11274" max="11274" width="51.6640625" style="155" customWidth="1"/>
    <col min="11275" max="11275" width="14.44140625" style="155" customWidth="1"/>
    <col min="11276" max="11276" width="4.88671875" style="155" customWidth="1"/>
    <col min="11277" max="11277" width="26.5546875" style="155" customWidth="1"/>
    <col min="11278" max="11278" width="12" style="155" customWidth="1"/>
    <col min="11279" max="11279" width="11.109375" style="155" customWidth="1"/>
    <col min="11280" max="11280" width="14.44140625" style="155" customWidth="1"/>
    <col min="11281" max="11528" width="9" style="155"/>
    <col min="11529" max="11529" width="9" style="155" customWidth="1"/>
    <col min="11530" max="11530" width="51.6640625" style="155" customWidth="1"/>
    <col min="11531" max="11531" width="14.44140625" style="155" customWidth="1"/>
    <col min="11532" max="11532" width="4.88671875" style="155" customWidth="1"/>
    <col min="11533" max="11533" width="26.5546875" style="155" customWidth="1"/>
    <col min="11534" max="11534" width="12" style="155" customWidth="1"/>
    <col min="11535" max="11535" width="11.109375" style="155" customWidth="1"/>
    <col min="11536" max="11536" width="14.44140625" style="155" customWidth="1"/>
    <col min="11537" max="11784" width="9" style="155"/>
    <col min="11785" max="11785" width="9" style="155" customWidth="1"/>
    <col min="11786" max="11786" width="51.6640625" style="155" customWidth="1"/>
    <col min="11787" max="11787" width="14.44140625" style="155" customWidth="1"/>
    <col min="11788" max="11788" width="4.88671875" style="155" customWidth="1"/>
    <col min="11789" max="11789" width="26.5546875" style="155" customWidth="1"/>
    <col min="11790" max="11790" width="12" style="155" customWidth="1"/>
    <col min="11791" max="11791" width="11.109375" style="155" customWidth="1"/>
    <col min="11792" max="11792" width="14.44140625" style="155" customWidth="1"/>
    <col min="11793" max="12040" width="9" style="155"/>
    <col min="12041" max="12041" width="9" style="155" customWidth="1"/>
    <col min="12042" max="12042" width="51.6640625" style="155" customWidth="1"/>
    <col min="12043" max="12043" width="14.44140625" style="155" customWidth="1"/>
    <col min="12044" max="12044" width="4.88671875" style="155" customWidth="1"/>
    <col min="12045" max="12045" width="26.5546875" style="155" customWidth="1"/>
    <col min="12046" max="12046" width="12" style="155" customWidth="1"/>
    <col min="12047" max="12047" width="11.109375" style="155" customWidth="1"/>
    <col min="12048" max="12048" width="14.44140625" style="155" customWidth="1"/>
    <col min="12049" max="12296" width="9" style="155"/>
    <col min="12297" max="12297" width="9" style="155" customWidth="1"/>
    <col min="12298" max="12298" width="51.6640625" style="155" customWidth="1"/>
    <col min="12299" max="12299" width="14.44140625" style="155" customWidth="1"/>
    <col min="12300" max="12300" width="4.88671875" style="155" customWidth="1"/>
    <col min="12301" max="12301" width="26.5546875" style="155" customWidth="1"/>
    <col min="12302" max="12302" width="12" style="155" customWidth="1"/>
    <col min="12303" max="12303" width="11.109375" style="155" customWidth="1"/>
    <col min="12304" max="12304" width="14.44140625" style="155" customWidth="1"/>
    <col min="12305" max="12552" width="9" style="155"/>
    <col min="12553" max="12553" width="9" style="155" customWidth="1"/>
    <col min="12554" max="12554" width="51.6640625" style="155" customWidth="1"/>
    <col min="12555" max="12555" width="14.44140625" style="155" customWidth="1"/>
    <col min="12556" max="12556" width="4.88671875" style="155" customWidth="1"/>
    <col min="12557" max="12557" width="26.5546875" style="155" customWidth="1"/>
    <col min="12558" max="12558" width="12" style="155" customWidth="1"/>
    <col min="12559" max="12559" width="11.109375" style="155" customWidth="1"/>
    <col min="12560" max="12560" width="14.44140625" style="155" customWidth="1"/>
    <col min="12561" max="12808" width="9" style="155"/>
    <col min="12809" max="12809" width="9" style="155" customWidth="1"/>
    <col min="12810" max="12810" width="51.6640625" style="155" customWidth="1"/>
    <col min="12811" max="12811" width="14.44140625" style="155" customWidth="1"/>
    <col min="12812" max="12812" width="4.88671875" style="155" customWidth="1"/>
    <col min="12813" max="12813" width="26.5546875" style="155" customWidth="1"/>
    <col min="12814" max="12814" width="12" style="155" customWidth="1"/>
    <col min="12815" max="12815" width="11.109375" style="155" customWidth="1"/>
    <col min="12816" max="12816" width="14.44140625" style="155" customWidth="1"/>
    <col min="12817" max="13064" width="9" style="155"/>
    <col min="13065" max="13065" width="9" style="155" customWidth="1"/>
    <col min="13066" max="13066" width="51.6640625" style="155" customWidth="1"/>
    <col min="13067" max="13067" width="14.44140625" style="155" customWidth="1"/>
    <col min="13068" max="13068" width="4.88671875" style="155" customWidth="1"/>
    <col min="13069" max="13069" width="26.5546875" style="155" customWidth="1"/>
    <col min="13070" max="13070" width="12" style="155" customWidth="1"/>
    <col min="13071" max="13071" width="11.109375" style="155" customWidth="1"/>
    <col min="13072" max="13072" width="14.44140625" style="155" customWidth="1"/>
    <col min="13073" max="13320" width="9" style="155"/>
    <col min="13321" max="13321" width="9" style="155" customWidth="1"/>
    <col min="13322" max="13322" width="51.6640625" style="155" customWidth="1"/>
    <col min="13323" max="13323" width="14.44140625" style="155" customWidth="1"/>
    <col min="13324" max="13324" width="4.88671875" style="155" customWidth="1"/>
    <col min="13325" max="13325" width="26.5546875" style="155" customWidth="1"/>
    <col min="13326" max="13326" width="12" style="155" customWidth="1"/>
    <col min="13327" max="13327" width="11.109375" style="155" customWidth="1"/>
    <col min="13328" max="13328" width="14.44140625" style="155" customWidth="1"/>
    <col min="13329" max="13576" width="9" style="155"/>
    <col min="13577" max="13577" width="9" style="155" customWidth="1"/>
    <col min="13578" max="13578" width="51.6640625" style="155" customWidth="1"/>
    <col min="13579" max="13579" width="14.44140625" style="155" customWidth="1"/>
    <col min="13580" max="13580" width="4.88671875" style="155" customWidth="1"/>
    <col min="13581" max="13581" width="26.5546875" style="155" customWidth="1"/>
    <col min="13582" max="13582" width="12" style="155" customWidth="1"/>
    <col min="13583" max="13583" width="11.109375" style="155" customWidth="1"/>
    <col min="13584" max="13584" width="14.44140625" style="155" customWidth="1"/>
    <col min="13585" max="13832" width="9" style="155"/>
    <col min="13833" max="13833" width="9" style="155" customWidth="1"/>
    <col min="13834" max="13834" width="51.6640625" style="155" customWidth="1"/>
    <col min="13835" max="13835" width="14.44140625" style="155" customWidth="1"/>
    <col min="13836" max="13836" width="4.88671875" style="155" customWidth="1"/>
    <col min="13837" max="13837" width="26.5546875" style="155" customWidth="1"/>
    <col min="13838" max="13838" width="12" style="155" customWidth="1"/>
    <col min="13839" max="13839" width="11.109375" style="155" customWidth="1"/>
    <col min="13840" max="13840" width="14.44140625" style="155" customWidth="1"/>
    <col min="13841" max="14088" width="9" style="155"/>
    <col min="14089" max="14089" width="9" style="155" customWidth="1"/>
    <col min="14090" max="14090" width="51.6640625" style="155" customWidth="1"/>
    <col min="14091" max="14091" width="14.44140625" style="155" customWidth="1"/>
    <col min="14092" max="14092" width="4.88671875" style="155" customWidth="1"/>
    <col min="14093" max="14093" width="26.5546875" style="155" customWidth="1"/>
    <col min="14094" max="14094" width="12" style="155" customWidth="1"/>
    <col min="14095" max="14095" width="11.109375" style="155" customWidth="1"/>
    <col min="14096" max="14096" width="14.44140625" style="155" customWidth="1"/>
    <col min="14097" max="14344" width="9" style="155"/>
    <col min="14345" max="14345" width="9" style="155" customWidth="1"/>
    <col min="14346" max="14346" width="51.6640625" style="155" customWidth="1"/>
    <col min="14347" max="14347" width="14.44140625" style="155" customWidth="1"/>
    <col min="14348" max="14348" width="4.88671875" style="155" customWidth="1"/>
    <col min="14349" max="14349" width="26.5546875" style="155" customWidth="1"/>
    <col min="14350" max="14350" width="12" style="155" customWidth="1"/>
    <col min="14351" max="14351" width="11.109375" style="155" customWidth="1"/>
    <col min="14352" max="14352" width="14.44140625" style="155" customWidth="1"/>
    <col min="14353" max="14600" width="9" style="155"/>
    <col min="14601" max="14601" width="9" style="155" customWidth="1"/>
    <col min="14602" max="14602" width="51.6640625" style="155" customWidth="1"/>
    <col min="14603" max="14603" width="14.44140625" style="155" customWidth="1"/>
    <col min="14604" max="14604" width="4.88671875" style="155" customWidth="1"/>
    <col min="14605" max="14605" width="26.5546875" style="155" customWidth="1"/>
    <col min="14606" max="14606" width="12" style="155" customWidth="1"/>
    <col min="14607" max="14607" width="11.109375" style="155" customWidth="1"/>
    <col min="14608" max="14608" width="14.44140625" style="155" customWidth="1"/>
    <col min="14609" max="14856" width="9" style="155"/>
    <col min="14857" max="14857" width="9" style="155" customWidth="1"/>
    <col min="14858" max="14858" width="51.6640625" style="155" customWidth="1"/>
    <col min="14859" max="14859" width="14.44140625" style="155" customWidth="1"/>
    <col min="14860" max="14860" width="4.88671875" style="155" customWidth="1"/>
    <col min="14861" max="14861" width="26.5546875" style="155" customWidth="1"/>
    <col min="14862" max="14862" width="12" style="155" customWidth="1"/>
    <col min="14863" max="14863" width="11.109375" style="155" customWidth="1"/>
    <col min="14864" max="14864" width="14.44140625" style="155" customWidth="1"/>
    <col min="14865" max="15112" width="9" style="155"/>
    <col min="15113" max="15113" width="9" style="155" customWidth="1"/>
    <col min="15114" max="15114" width="51.6640625" style="155" customWidth="1"/>
    <col min="15115" max="15115" width="14.44140625" style="155" customWidth="1"/>
    <col min="15116" max="15116" width="4.88671875" style="155" customWidth="1"/>
    <col min="15117" max="15117" width="26.5546875" style="155" customWidth="1"/>
    <col min="15118" max="15118" width="12" style="155" customWidth="1"/>
    <col min="15119" max="15119" width="11.109375" style="155" customWidth="1"/>
    <col min="15120" max="15120" width="14.44140625" style="155" customWidth="1"/>
    <col min="15121" max="15368" width="9" style="155"/>
    <col min="15369" max="15369" width="9" style="155" customWidth="1"/>
    <col min="15370" max="15370" width="51.6640625" style="155" customWidth="1"/>
    <col min="15371" max="15371" width="14.44140625" style="155" customWidth="1"/>
    <col min="15372" max="15372" width="4.88671875" style="155" customWidth="1"/>
    <col min="15373" max="15373" width="26.5546875" style="155" customWidth="1"/>
    <col min="15374" max="15374" width="12" style="155" customWidth="1"/>
    <col min="15375" max="15375" width="11.109375" style="155" customWidth="1"/>
    <col min="15376" max="15376" width="14.44140625" style="155" customWidth="1"/>
    <col min="15377" max="15624" width="9" style="155"/>
    <col min="15625" max="15625" width="9" style="155" customWidth="1"/>
    <col min="15626" max="15626" width="51.6640625" style="155" customWidth="1"/>
    <col min="15627" max="15627" width="14.44140625" style="155" customWidth="1"/>
    <col min="15628" max="15628" width="4.88671875" style="155" customWidth="1"/>
    <col min="15629" max="15629" width="26.5546875" style="155" customWidth="1"/>
    <col min="15630" max="15630" width="12" style="155" customWidth="1"/>
    <col min="15631" max="15631" width="11.109375" style="155" customWidth="1"/>
    <col min="15632" max="15632" width="14.44140625" style="155" customWidth="1"/>
    <col min="15633" max="15880" width="9" style="155"/>
    <col min="15881" max="15881" width="9" style="155" customWidth="1"/>
    <col min="15882" max="15882" width="51.6640625" style="155" customWidth="1"/>
    <col min="15883" max="15883" width="14.44140625" style="155" customWidth="1"/>
    <col min="15884" max="15884" width="4.88671875" style="155" customWidth="1"/>
    <col min="15885" max="15885" width="26.5546875" style="155" customWidth="1"/>
    <col min="15886" max="15886" width="12" style="155" customWidth="1"/>
    <col min="15887" max="15887" width="11.109375" style="155" customWidth="1"/>
    <col min="15888" max="15888" width="14.44140625" style="155" customWidth="1"/>
    <col min="15889" max="16136" width="9" style="155"/>
    <col min="16137" max="16137" width="9" style="155" customWidth="1"/>
    <col min="16138" max="16138" width="51.6640625" style="155" customWidth="1"/>
    <col min="16139" max="16139" width="14.44140625" style="155" customWidth="1"/>
    <col min="16140" max="16140" width="4.88671875" style="155" customWidth="1"/>
    <col min="16141" max="16141" width="26.5546875" style="155" customWidth="1"/>
    <col min="16142" max="16142" width="12" style="155" customWidth="1"/>
    <col min="16143" max="16143" width="11.109375" style="155" customWidth="1"/>
    <col min="16144" max="16144" width="14.44140625" style="155" customWidth="1"/>
    <col min="16145" max="16384" width="9" style="155"/>
  </cols>
  <sheetData>
    <row r="1" spans="1:16" ht="17.399999999999999">
      <c r="A1" s="443" t="str">
        <f ca="1">MID(CELL("filename",A2),FIND("]",CELL("filename",A2))+1,256)</f>
        <v>UFB-9 Accum. Absence Liability</v>
      </c>
      <c r="B1" s="443">
        <f>ROW()</f>
        <v>1</v>
      </c>
      <c r="C1" s="443" t="str">
        <f>'Cover Page'!K6</f>
        <v>0122</v>
      </c>
      <c r="D1" s="443">
        <f>'Cover Page'!K4</f>
        <v>2023</v>
      </c>
      <c r="E1" s="443" t="s">
        <v>2031</v>
      </c>
      <c r="F1" s="443" t="s">
        <v>2185</v>
      </c>
      <c r="G1" s="443"/>
      <c r="H1" s="454">
        <f>'Cover Page'!M38</f>
        <v>0</v>
      </c>
      <c r="J1" s="629" t="s">
        <v>0</v>
      </c>
      <c r="K1" s="629"/>
      <c r="L1" s="629"/>
      <c r="M1" s="629"/>
      <c r="N1" s="629"/>
      <c r="O1" s="629"/>
      <c r="P1" s="629"/>
    </row>
    <row r="2" spans="1:16" ht="17.399999999999999">
      <c r="A2" s="443" t="str">
        <f ca="1">MID(CELL("filename",A2),FIND("]",CELL("filename",A2))+1,256)</f>
        <v>UFB-9 Accum. Absence Liability</v>
      </c>
      <c r="B2" s="443">
        <f>ROW()</f>
        <v>2</v>
      </c>
      <c r="C2" s="443" t="str">
        <f>'Cover Page'!K6</f>
        <v>0122</v>
      </c>
      <c r="D2" s="443">
        <f>'Cover Page'!K4</f>
        <v>2023</v>
      </c>
      <c r="E2" s="443" t="s">
        <v>2031</v>
      </c>
      <c r="F2" s="443" t="s">
        <v>2185</v>
      </c>
      <c r="G2" s="443" t="s">
        <v>121</v>
      </c>
      <c r="H2" s="454">
        <f>'Cover Page'!M38</f>
        <v>0</v>
      </c>
      <c r="J2" s="629" t="s">
        <v>2295</v>
      </c>
      <c r="K2" s="629"/>
      <c r="L2" s="629"/>
      <c r="M2" s="629"/>
      <c r="N2" s="629"/>
      <c r="O2" s="629"/>
      <c r="P2" s="629"/>
    </row>
    <row r="3" spans="1:16" s="156" customFormat="1">
      <c r="A3" s="443" t="str">
        <f t="shared" ref="A3:A41" ca="1" si="0">MID(CELL("filename",A3),FIND("]",CELL("filename",A3))+1,256)</f>
        <v>UFB-9 Accum. Absence Liability</v>
      </c>
      <c r="B3" s="443">
        <f>ROW()</f>
        <v>3</v>
      </c>
      <c r="C3" s="443" t="str">
        <f>'Cover Page'!K6</f>
        <v>0122</v>
      </c>
      <c r="D3" s="443">
        <f>'Cover Page'!K4</f>
        <v>2023</v>
      </c>
      <c r="E3" s="443" t="s">
        <v>2031</v>
      </c>
      <c r="F3" s="443" t="s">
        <v>2185</v>
      </c>
      <c r="G3" s="443"/>
      <c r="H3" s="454">
        <f>'Cover Page'!M38</f>
        <v>0</v>
      </c>
      <c r="N3" s="157" t="s">
        <v>195</v>
      </c>
      <c r="O3" s="157"/>
      <c r="P3" s="157"/>
    </row>
    <row r="4" spans="1:16" s="156" customFormat="1">
      <c r="A4" s="443" t="str">
        <f t="shared" ca="1" si="0"/>
        <v>UFB-9 Accum. Absence Liability</v>
      </c>
      <c r="B4" s="443">
        <f>ROW()</f>
        <v>4</v>
      </c>
      <c r="C4" s="443" t="str">
        <f>'Cover Page'!K6</f>
        <v>0122</v>
      </c>
      <c r="D4" s="443">
        <f>'Cover Page'!K4</f>
        <v>2023</v>
      </c>
      <c r="E4" s="443" t="s">
        <v>2031</v>
      </c>
      <c r="F4" s="443" t="s">
        <v>2185</v>
      </c>
      <c r="G4" s="443" t="s">
        <v>121</v>
      </c>
      <c r="H4" s="454">
        <f>'Cover Page'!M38</f>
        <v>0</v>
      </c>
      <c r="N4" s="157" t="s">
        <v>196</v>
      </c>
      <c r="O4" s="157"/>
      <c r="P4" s="157"/>
    </row>
    <row r="5" spans="1:16" s="156" customFormat="1" ht="39.6">
      <c r="A5" s="443" t="str">
        <f t="shared" ca="1" si="0"/>
        <v>UFB-9 Accum. Absence Liability</v>
      </c>
      <c r="B5" s="443">
        <f>ROW()</f>
        <v>5</v>
      </c>
      <c r="C5" s="443" t="str">
        <f>'Cover Page'!K6</f>
        <v>0122</v>
      </c>
      <c r="D5" s="443">
        <f>'Cover Page'!K4</f>
        <v>2023</v>
      </c>
      <c r="E5" s="443" t="s">
        <v>2031</v>
      </c>
      <c r="F5" s="443" t="s">
        <v>2185</v>
      </c>
      <c r="G5" s="443"/>
      <c r="H5" s="454">
        <f>'Cover Page'!M38</f>
        <v>0</v>
      </c>
      <c r="K5" s="158" t="s">
        <v>197</v>
      </c>
      <c r="L5" s="159" t="s">
        <v>198</v>
      </c>
      <c r="M5" s="160" t="s">
        <v>199</v>
      </c>
      <c r="N5" s="160" t="s">
        <v>200</v>
      </c>
      <c r="O5" s="160" t="s">
        <v>201</v>
      </c>
      <c r="P5" s="160" t="s">
        <v>202</v>
      </c>
    </row>
    <row r="6" spans="1:16" ht="13.8">
      <c r="A6" s="443" t="str">
        <f t="shared" ca="1" si="0"/>
        <v>UFB-9 Accum. Absence Liability</v>
      </c>
      <c r="B6" s="443">
        <f>ROW()</f>
        <v>6</v>
      </c>
      <c r="C6" s="443" t="str">
        <f>'Cover Page'!K6</f>
        <v>0122</v>
      </c>
      <c r="D6" s="443">
        <f>'Cover Page'!K4</f>
        <v>2023</v>
      </c>
      <c r="E6" s="443" t="s">
        <v>2031</v>
      </c>
      <c r="F6" s="443" t="s">
        <v>2185</v>
      </c>
      <c r="G6" s="443" t="s">
        <v>2186</v>
      </c>
      <c r="H6" s="454">
        <f>'Cover Page'!M38</f>
        <v>0</v>
      </c>
      <c r="K6" s="563" t="s">
        <v>2330</v>
      </c>
      <c r="L6" s="564">
        <v>118.75</v>
      </c>
      <c r="M6" s="565">
        <v>42166.928</v>
      </c>
      <c r="N6" s="566" t="s">
        <v>2312</v>
      </c>
      <c r="O6" s="566" t="s">
        <v>2309</v>
      </c>
      <c r="P6" s="566" t="s">
        <v>2312</v>
      </c>
    </row>
    <row r="7" spans="1:16" ht="13.8">
      <c r="A7" s="443" t="str">
        <f t="shared" ca="1" si="0"/>
        <v>UFB-9 Accum. Absence Liability</v>
      </c>
      <c r="B7" s="443">
        <f>ROW()</f>
        <v>7</v>
      </c>
      <c r="C7" s="443" t="str">
        <f>'Cover Page'!K6</f>
        <v>0122</v>
      </c>
      <c r="D7" s="443">
        <f>'Cover Page'!K4</f>
        <v>2023</v>
      </c>
      <c r="E7" s="443" t="s">
        <v>2031</v>
      </c>
      <c r="F7" s="443" t="s">
        <v>2185</v>
      </c>
      <c r="G7" s="443" t="s">
        <v>2186</v>
      </c>
      <c r="H7" s="454">
        <f>'Cover Page'!M38</f>
        <v>0</v>
      </c>
      <c r="K7" s="563" t="s">
        <v>295</v>
      </c>
      <c r="L7" s="564">
        <v>46.25</v>
      </c>
      <c r="M7" s="565">
        <v>17050.866399999999</v>
      </c>
      <c r="N7" s="566" t="s">
        <v>2312</v>
      </c>
      <c r="O7" s="566" t="s">
        <v>2312</v>
      </c>
      <c r="P7" s="566" t="s">
        <v>2312</v>
      </c>
    </row>
    <row r="8" spans="1:16" ht="13.8">
      <c r="A8" s="443" t="str">
        <f ca="1">MID(CELL("filename",A8),FIND("]",CELL("filename",A8))+1,256)</f>
        <v>UFB-9 Accum. Absence Liability</v>
      </c>
      <c r="B8" s="443">
        <f>ROW()</f>
        <v>8</v>
      </c>
      <c r="C8" s="443" t="str">
        <f>'Cover Page'!K6</f>
        <v>0122</v>
      </c>
      <c r="D8" s="443">
        <f>'Cover Page'!K4</f>
        <v>2023</v>
      </c>
      <c r="E8" s="443" t="s">
        <v>2031</v>
      </c>
      <c r="F8" s="443" t="s">
        <v>2185</v>
      </c>
      <c r="G8" s="443" t="s">
        <v>2186</v>
      </c>
      <c r="H8" s="454">
        <f>'Cover Page'!M38</f>
        <v>0</v>
      </c>
      <c r="K8" s="563" t="s">
        <v>2331</v>
      </c>
      <c r="L8" s="564">
        <v>266.05</v>
      </c>
      <c r="M8" s="565">
        <v>97777.618398000006</v>
      </c>
      <c r="N8" s="566" t="s">
        <v>2312</v>
      </c>
      <c r="O8" s="566" t="s">
        <v>2312</v>
      </c>
      <c r="P8" s="566" t="s">
        <v>2309</v>
      </c>
    </row>
    <row r="9" spans="1:16" ht="13.8">
      <c r="A9" s="443" t="str">
        <f ca="1">MID(CELL("filename",A9),FIND("]",CELL("filename",A9))+1,256)</f>
        <v>UFB-9 Accum. Absence Liability</v>
      </c>
      <c r="B9" s="443">
        <f>ROW()</f>
        <v>9</v>
      </c>
      <c r="C9" s="443" t="str">
        <f>'Cover Page'!K6</f>
        <v>0122</v>
      </c>
      <c r="D9" s="443">
        <f>'Cover Page'!K4</f>
        <v>2023</v>
      </c>
      <c r="E9" s="443" t="s">
        <v>2031</v>
      </c>
      <c r="F9" s="443" t="s">
        <v>2185</v>
      </c>
      <c r="G9" s="443" t="s">
        <v>2186</v>
      </c>
      <c r="H9" s="454">
        <f>'Cover Page'!M38</f>
        <v>0</v>
      </c>
      <c r="K9" s="563" t="s">
        <v>2332</v>
      </c>
      <c r="L9" s="564">
        <v>298</v>
      </c>
      <c r="M9" s="565">
        <v>23848.263200000001</v>
      </c>
      <c r="N9" s="566" t="s">
        <v>2312</v>
      </c>
      <c r="O9" s="566" t="s">
        <v>2309</v>
      </c>
      <c r="P9" s="566" t="s">
        <v>2312</v>
      </c>
    </row>
    <row r="10" spans="1:16" ht="13.8">
      <c r="A10" s="443" t="str">
        <f ca="1">MID(CELL("filename",A10),FIND("]",CELL("filename",A10))+1,256)</f>
        <v>UFB-9 Accum. Absence Liability</v>
      </c>
      <c r="B10" s="443">
        <f>ROW()</f>
        <v>10</v>
      </c>
      <c r="C10" s="443" t="str">
        <f>'Cover Page'!K6</f>
        <v>0122</v>
      </c>
      <c r="D10" s="443">
        <f>'Cover Page'!K4</f>
        <v>2023</v>
      </c>
      <c r="E10" s="443" t="s">
        <v>2031</v>
      </c>
      <c r="F10" s="443" t="s">
        <v>2185</v>
      </c>
      <c r="G10" s="443" t="s">
        <v>2186</v>
      </c>
      <c r="H10" s="454">
        <f>'Cover Page'!M38</f>
        <v>0</v>
      </c>
      <c r="K10" s="563" t="s">
        <v>2333</v>
      </c>
      <c r="L10" s="564">
        <v>220.875</v>
      </c>
      <c r="M10" s="565">
        <v>48552.1878</v>
      </c>
      <c r="N10" s="566" t="s">
        <v>2312</v>
      </c>
      <c r="O10" s="566" t="s">
        <v>2312</v>
      </c>
      <c r="P10" s="566" t="s">
        <v>2309</v>
      </c>
    </row>
    <row r="11" spans="1:16" ht="13.8">
      <c r="A11" s="443" t="str">
        <f ca="1">MID(CELL("filename",A11),FIND("]",CELL("filename",A11))+1,256)</f>
        <v>UFB-9 Accum. Absence Liability</v>
      </c>
      <c r="B11" s="443">
        <f>ROW()</f>
        <v>11</v>
      </c>
      <c r="C11" s="443" t="str">
        <f>'Cover Page'!K6</f>
        <v>0122</v>
      </c>
      <c r="D11" s="443">
        <f>'Cover Page'!K4</f>
        <v>2023</v>
      </c>
      <c r="E11" s="443" t="s">
        <v>2031</v>
      </c>
      <c r="F11" s="443" t="s">
        <v>2185</v>
      </c>
      <c r="G11" s="443" t="s">
        <v>2186</v>
      </c>
      <c r="H11" s="454">
        <f>'Cover Page'!M38</f>
        <v>0</v>
      </c>
      <c r="K11" s="563" t="s">
        <v>2334</v>
      </c>
      <c r="L11" s="564">
        <v>242</v>
      </c>
      <c r="M11" s="565">
        <v>27720.042399999998</v>
      </c>
      <c r="N11" s="566" t="s">
        <v>2312</v>
      </c>
      <c r="O11" s="566" t="s">
        <v>2309</v>
      </c>
      <c r="P11" s="566" t="s">
        <v>2312</v>
      </c>
    </row>
    <row r="12" spans="1:16" ht="13.8">
      <c r="A12" s="443" t="str">
        <f t="shared" ca="1" si="0"/>
        <v>UFB-9 Accum. Absence Liability</v>
      </c>
      <c r="B12" s="443">
        <f>ROW()</f>
        <v>12</v>
      </c>
      <c r="C12" s="443" t="str">
        <f>'Cover Page'!K6</f>
        <v>0122</v>
      </c>
      <c r="D12" s="443">
        <f>'Cover Page'!K4</f>
        <v>2023</v>
      </c>
      <c r="E12" s="443" t="s">
        <v>2031</v>
      </c>
      <c r="F12" s="443" t="s">
        <v>2185</v>
      </c>
      <c r="G12" s="443" t="s">
        <v>2186</v>
      </c>
      <c r="H12" s="454">
        <f>'Cover Page'!M38</f>
        <v>0</v>
      </c>
      <c r="K12" s="563" t="s">
        <v>2335</v>
      </c>
      <c r="L12" s="564">
        <v>254.67625000000001</v>
      </c>
      <c r="M12" s="565">
        <v>31383.117149999998</v>
      </c>
      <c r="N12" s="566" t="s">
        <v>2312</v>
      </c>
      <c r="O12" s="566" t="s">
        <v>2309</v>
      </c>
      <c r="P12" s="566" t="s">
        <v>2312</v>
      </c>
    </row>
    <row r="13" spans="1:16" ht="13.8">
      <c r="A13" s="443" t="str">
        <f t="shared" ca="1" si="0"/>
        <v>UFB-9 Accum. Absence Liability</v>
      </c>
      <c r="B13" s="443">
        <f>ROW()</f>
        <v>13</v>
      </c>
      <c r="C13" s="443" t="str">
        <f>'Cover Page'!K6</f>
        <v>0122</v>
      </c>
      <c r="D13" s="443">
        <f>'Cover Page'!K4</f>
        <v>2023</v>
      </c>
      <c r="E13" s="443" t="s">
        <v>2031</v>
      </c>
      <c r="F13" s="443" t="s">
        <v>2185</v>
      </c>
      <c r="G13" s="443" t="s">
        <v>2186</v>
      </c>
      <c r="H13" s="454">
        <f>'Cover Page'!M38</f>
        <v>0</v>
      </c>
      <c r="K13" s="563" t="s">
        <v>294</v>
      </c>
      <c r="L13" s="564">
        <v>32.8125</v>
      </c>
      <c r="M13" s="565">
        <v>14134.627500000001</v>
      </c>
      <c r="N13" s="566" t="s">
        <v>2312</v>
      </c>
      <c r="O13" s="566" t="s">
        <v>2312</v>
      </c>
      <c r="P13" s="566" t="s">
        <v>2309</v>
      </c>
    </row>
    <row r="14" spans="1:16" ht="13.8">
      <c r="A14" s="443" t="str">
        <f t="shared" ca="1" si="0"/>
        <v>UFB-9 Accum. Absence Liability</v>
      </c>
      <c r="B14" s="443">
        <f>ROW()</f>
        <v>14</v>
      </c>
      <c r="C14" s="443" t="str">
        <f>'Cover Page'!K6</f>
        <v>0122</v>
      </c>
      <c r="D14" s="443">
        <f>'Cover Page'!K4</f>
        <v>2023</v>
      </c>
      <c r="E14" s="443" t="s">
        <v>2031</v>
      </c>
      <c r="F14" s="443" t="s">
        <v>2185</v>
      </c>
      <c r="G14" s="443" t="s">
        <v>2186</v>
      </c>
      <c r="H14" s="454">
        <f>'Cover Page'!M38</f>
        <v>0</v>
      </c>
      <c r="K14" s="563" t="s">
        <v>2336</v>
      </c>
      <c r="L14" s="564">
        <v>83.75</v>
      </c>
      <c r="M14" s="565">
        <v>23788.46</v>
      </c>
      <c r="N14" s="566" t="s">
        <v>2312</v>
      </c>
      <c r="O14" s="566" t="s">
        <v>2309</v>
      </c>
      <c r="P14" s="566" t="s">
        <v>2312</v>
      </c>
    </row>
    <row r="15" spans="1:16" ht="13.8">
      <c r="A15" s="443" t="str">
        <f t="shared" ca="1" si="0"/>
        <v>UFB-9 Accum. Absence Liability</v>
      </c>
      <c r="B15" s="443">
        <f>ROW()</f>
        <v>15</v>
      </c>
      <c r="C15" s="443" t="str">
        <f>'Cover Page'!K6</f>
        <v>0122</v>
      </c>
      <c r="D15" s="443">
        <f>'Cover Page'!K4</f>
        <v>2023</v>
      </c>
      <c r="E15" s="443" t="s">
        <v>2031</v>
      </c>
      <c r="F15" s="443" t="s">
        <v>2185</v>
      </c>
      <c r="G15" s="443" t="s">
        <v>2186</v>
      </c>
      <c r="H15" s="454">
        <f>'Cover Page'!M38</f>
        <v>0</v>
      </c>
      <c r="K15" s="563" t="s">
        <v>2337</v>
      </c>
      <c r="L15" s="564">
        <v>199.95375000000001</v>
      </c>
      <c r="M15" s="565">
        <v>26164.289572000001</v>
      </c>
      <c r="N15" s="566" t="s">
        <v>2312</v>
      </c>
      <c r="O15" s="566" t="s">
        <v>2312</v>
      </c>
      <c r="P15" s="566" t="s">
        <v>2309</v>
      </c>
    </row>
    <row r="16" spans="1:16" ht="13.8">
      <c r="A16" s="443" t="str">
        <f t="shared" ca="1" si="0"/>
        <v>UFB-9 Accum. Absence Liability</v>
      </c>
      <c r="B16" s="443">
        <f>ROW()</f>
        <v>16</v>
      </c>
      <c r="C16" s="443" t="str">
        <f>'Cover Page'!K6</f>
        <v>0122</v>
      </c>
      <c r="D16" s="443">
        <f>'Cover Page'!K4</f>
        <v>2023</v>
      </c>
      <c r="E16" s="443" t="s">
        <v>2031</v>
      </c>
      <c r="F16" s="443" t="s">
        <v>2185</v>
      </c>
      <c r="G16" s="443" t="s">
        <v>2186</v>
      </c>
      <c r="H16" s="454">
        <f>'Cover Page'!M38</f>
        <v>0</v>
      </c>
      <c r="K16" s="563" t="s">
        <v>2338</v>
      </c>
      <c r="L16" s="564"/>
      <c r="M16" s="565"/>
      <c r="N16" s="566" t="s">
        <v>2312</v>
      </c>
      <c r="O16" s="566" t="s">
        <v>2309</v>
      </c>
      <c r="P16" s="566" t="s">
        <v>2312</v>
      </c>
    </row>
    <row r="17" spans="1:16" ht="13.8">
      <c r="A17" s="443" t="str">
        <f t="shared" ca="1" si="0"/>
        <v>UFB-9 Accum. Absence Liability</v>
      </c>
      <c r="B17" s="443">
        <f>ROW()</f>
        <v>17</v>
      </c>
      <c r="C17" s="443" t="str">
        <f>'Cover Page'!K6</f>
        <v>0122</v>
      </c>
      <c r="D17" s="443">
        <f>'Cover Page'!K4</f>
        <v>2023</v>
      </c>
      <c r="E17" s="443" t="s">
        <v>2031</v>
      </c>
      <c r="F17" s="443" t="s">
        <v>2185</v>
      </c>
      <c r="G17" s="443" t="s">
        <v>2186</v>
      </c>
      <c r="H17" s="454">
        <f>'Cover Page'!M38</f>
        <v>0</v>
      </c>
      <c r="K17" s="563" t="s">
        <v>2339</v>
      </c>
      <c r="L17" s="564"/>
      <c r="M17" s="565"/>
      <c r="N17" s="566" t="s">
        <v>2312</v>
      </c>
      <c r="O17" s="566" t="s">
        <v>2309</v>
      </c>
      <c r="P17" s="566" t="s">
        <v>2312</v>
      </c>
    </row>
    <row r="18" spans="1:16" ht="13.8">
      <c r="A18" s="443" t="str">
        <f t="shared" ca="1" si="0"/>
        <v>UFB-9 Accum. Absence Liability</v>
      </c>
      <c r="B18" s="443">
        <f>ROW()</f>
        <v>18</v>
      </c>
      <c r="C18" s="443" t="str">
        <f>'Cover Page'!K6</f>
        <v>0122</v>
      </c>
      <c r="D18" s="443">
        <f>'Cover Page'!K4</f>
        <v>2023</v>
      </c>
      <c r="E18" s="443" t="s">
        <v>2031</v>
      </c>
      <c r="F18" s="443" t="s">
        <v>2185</v>
      </c>
      <c r="G18" s="443" t="s">
        <v>2186</v>
      </c>
      <c r="H18" s="454">
        <f>'Cover Page'!M38</f>
        <v>0</v>
      </c>
      <c r="K18" s="563" t="s">
        <v>2316</v>
      </c>
      <c r="L18" s="564">
        <v>3927.0619047619048</v>
      </c>
      <c r="M18" s="565">
        <v>1217959.488911476</v>
      </c>
      <c r="N18" s="566" t="s">
        <v>2309</v>
      </c>
      <c r="O18" s="566" t="s">
        <v>2312</v>
      </c>
      <c r="P18" s="566" t="s">
        <v>2312</v>
      </c>
    </row>
    <row r="19" spans="1:16" ht="13.8">
      <c r="A19" s="443" t="str">
        <f t="shared" ca="1" si="0"/>
        <v>UFB-9 Accum. Absence Liability</v>
      </c>
      <c r="B19" s="443">
        <f>ROW()</f>
        <v>19</v>
      </c>
      <c r="C19" s="443" t="str">
        <f>'Cover Page'!K6</f>
        <v>0122</v>
      </c>
      <c r="D19" s="443">
        <f>'Cover Page'!K4</f>
        <v>2023</v>
      </c>
      <c r="E19" s="443" t="s">
        <v>2031</v>
      </c>
      <c r="F19" s="443" t="s">
        <v>2185</v>
      </c>
      <c r="G19" s="443" t="s">
        <v>2186</v>
      </c>
      <c r="H19" s="454">
        <f>'Cover Page'!M38</f>
        <v>0</v>
      </c>
      <c r="K19" s="563" t="s">
        <v>2317</v>
      </c>
      <c r="L19" s="564">
        <v>2219.6750000000002</v>
      </c>
      <c r="M19" s="565">
        <v>586047.14341499994</v>
      </c>
      <c r="N19" s="566" t="s">
        <v>2309</v>
      </c>
      <c r="O19" s="566" t="s">
        <v>2312</v>
      </c>
      <c r="P19" s="566" t="s">
        <v>2312</v>
      </c>
    </row>
    <row r="20" spans="1:16" ht="13.8">
      <c r="A20" s="443"/>
      <c r="B20" s="443"/>
      <c r="C20" s="443"/>
      <c r="D20" s="443"/>
      <c r="E20" s="443"/>
      <c r="F20" s="443"/>
      <c r="G20" s="443"/>
      <c r="H20" s="454"/>
      <c r="K20" s="563" t="s">
        <v>2315</v>
      </c>
      <c r="L20" s="564">
        <v>3674.125</v>
      </c>
      <c r="M20" s="565">
        <v>473923.29377500009</v>
      </c>
      <c r="N20" s="566" t="s">
        <v>2309</v>
      </c>
      <c r="O20" s="566" t="s">
        <v>2312</v>
      </c>
      <c r="P20" s="566" t="s">
        <v>2312</v>
      </c>
    </row>
    <row r="21" spans="1:16" ht="13.8">
      <c r="A21" s="443"/>
      <c r="B21" s="443"/>
      <c r="C21" s="443"/>
      <c r="D21" s="443"/>
      <c r="E21" s="443"/>
      <c r="F21" s="443"/>
      <c r="G21" s="443"/>
      <c r="H21" s="454"/>
      <c r="K21" s="563" t="s">
        <v>2340</v>
      </c>
      <c r="L21" s="564">
        <v>881.75</v>
      </c>
      <c r="M21" s="565">
        <v>147602.20472500002</v>
      </c>
      <c r="N21" s="566" t="s">
        <v>2312</v>
      </c>
      <c r="O21" s="566" t="s">
        <v>2309</v>
      </c>
      <c r="P21" s="566" t="s">
        <v>2312</v>
      </c>
    </row>
    <row r="22" spans="1:16" ht="13.8">
      <c r="A22" s="443"/>
      <c r="B22" s="443"/>
      <c r="C22" s="443"/>
      <c r="D22" s="443"/>
      <c r="E22" s="443"/>
      <c r="F22" s="443"/>
      <c r="G22" s="443"/>
      <c r="H22" s="454"/>
      <c r="K22" s="563" t="s">
        <v>2314</v>
      </c>
      <c r="L22" s="564">
        <v>1109.375</v>
      </c>
      <c r="M22" s="565">
        <v>118524.824175</v>
      </c>
      <c r="N22" s="566" t="s">
        <v>2309</v>
      </c>
      <c r="O22" s="566" t="s">
        <v>2312</v>
      </c>
      <c r="P22" s="566" t="s">
        <v>2312</v>
      </c>
    </row>
    <row r="23" spans="1:16" ht="13.8">
      <c r="A23" s="443"/>
      <c r="B23" s="443"/>
      <c r="C23" s="443"/>
      <c r="D23" s="443"/>
      <c r="E23" s="443"/>
      <c r="F23" s="443"/>
      <c r="G23" s="443"/>
      <c r="H23" s="454"/>
      <c r="K23" s="563" t="s">
        <v>2313</v>
      </c>
      <c r="L23" s="564">
        <v>1080.01</v>
      </c>
      <c r="M23" s="565">
        <v>124726.43316800002</v>
      </c>
      <c r="N23" s="566" t="s">
        <v>2309</v>
      </c>
      <c r="O23" s="566" t="s">
        <v>2312</v>
      </c>
      <c r="P23" s="566" t="s">
        <v>2312</v>
      </c>
    </row>
    <row r="24" spans="1:16" ht="13.8">
      <c r="A24" s="443"/>
      <c r="B24" s="443"/>
      <c r="C24" s="443"/>
      <c r="D24" s="443"/>
      <c r="E24" s="443"/>
      <c r="F24" s="443"/>
      <c r="G24" s="443"/>
      <c r="H24" s="454"/>
      <c r="K24" s="563"/>
      <c r="L24" s="564"/>
      <c r="M24" s="565"/>
      <c r="N24" s="566"/>
      <c r="O24" s="566"/>
      <c r="P24" s="566"/>
    </row>
    <row r="25" spans="1:16" ht="13.8">
      <c r="A25" s="443"/>
      <c r="B25" s="443"/>
      <c r="C25" s="443"/>
      <c r="D25" s="443"/>
      <c r="E25" s="443"/>
      <c r="F25" s="443"/>
      <c r="G25" s="443"/>
      <c r="H25" s="454"/>
      <c r="K25" s="563"/>
      <c r="L25" s="564"/>
      <c r="M25" s="565"/>
      <c r="N25" s="566"/>
      <c r="O25" s="566"/>
      <c r="P25" s="566"/>
    </row>
    <row r="26" spans="1:16" ht="13.8">
      <c r="A26" s="443"/>
      <c r="B26" s="443"/>
      <c r="C26" s="443"/>
      <c r="D26" s="443"/>
      <c r="E26" s="443"/>
      <c r="F26" s="443"/>
      <c r="G26" s="443"/>
      <c r="H26" s="454"/>
      <c r="K26" s="563"/>
      <c r="L26" s="564"/>
      <c r="M26" s="565"/>
      <c r="N26" s="566"/>
      <c r="O26" s="566"/>
      <c r="P26" s="566"/>
    </row>
    <row r="27" spans="1:16" ht="13.8">
      <c r="A27" s="443"/>
      <c r="B27" s="443"/>
      <c r="C27" s="443"/>
      <c r="D27" s="443"/>
      <c r="E27" s="443"/>
      <c r="F27" s="443"/>
      <c r="G27" s="443"/>
      <c r="H27" s="454"/>
      <c r="K27" s="563"/>
      <c r="L27" s="564"/>
      <c r="M27" s="565"/>
      <c r="N27" s="566"/>
      <c r="O27" s="566"/>
      <c r="P27" s="566"/>
    </row>
    <row r="28" spans="1:16" ht="13.8">
      <c r="A28" s="443"/>
      <c r="B28" s="443"/>
      <c r="C28" s="443"/>
      <c r="D28" s="443"/>
      <c r="E28" s="443"/>
      <c r="F28" s="443"/>
      <c r="G28" s="443"/>
      <c r="H28" s="454"/>
      <c r="K28" s="563"/>
      <c r="L28" s="564"/>
      <c r="M28" s="565"/>
      <c r="N28" s="566"/>
      <c r="O28" s="566"/>
      <c r="P28" s="566"/>
    </row>
    <row r="29" spans="1:16" ht="13.8">
      <c r="A29" s="443"/>
      <c r="B29" s="443"/>
      <c r="C29" s="443"/>
      <c r="D29" s="443"/>
      <c r="E29" s="443"/>
      <c r="F29" s="443"/>
      <c r="G29" s="443"/>
      <c r="H29" s="454"/>
      <c r="K29" s="563"/>
      <c r="L29" s="564"/>
      <c r="M29" s="565"/>
      <c r="N29" s="566"/>
      <c r="O29" s="566"/>
      <c r="P29" s="566"/>
    </row>
    <row r="30" spans="1:16" ht="13.8">
      <c r="A30" s="443"/>
      <c r="B30" s="443"/>
      <c r="C30" s="443"/>
      <c r="D30" s="443"/>
      <c r="E30" s="443"/>
      <c r="F30" s="443"/>
      <c r="G30" s="443"/>
      <c r="H30" s="454"/>
      <c r="K30" s="563"/>
      <c r="L30" s="564"/>
      <c r="M30" s="565"/>
      <c r="N30" s="566"/>
      <c r="O30" s="566"/>
      <c r="P30" s="566"/>
    </row>
    <row r="31" spans="1:16" ht="13.8">
      <c r="A31" s="443"/>
      <c r="B31" s="443"/>
      <c r="C31" s="443"/>
      <c r="D31" s="443"/>
      <c r="E31" s="443"/>
      <c r="F31" s="443"/>
      <c r="G31" s="443"/>
      <c r="H31" s="454"/>
      <c r="K31" s="563"/>
      <c r="L31" s="564"/>
      <c r="M31" s="565"/>
      <c r="N31" s="566"/>
      <c r="O31" s="566"/>
      <c r="P31" s="566"/>
    </row>
    <row r="32" spans="1:16" ht="13.8">
      <c r="A32" s="443" t="str">
        <f t="shared" ca="1" si="0"/>
        <v>UFB-9 Accum. Absence Liability</v>
      </c>
      <c r="B32" s="443">
        <f>ROW()</f>
        <v>32</v>
      </c>
      <c r="C32" s="443" t="str">
        <f>'Cover Page'!K6</f>
        <v>0122</v>
      </c>
      <c r="D32" s="443">
        <f>'Cover Page'!K4</f>
        <v>2023</v>
      </c>
      <c r="E32" s="443" t="s">
        <v>2031</v>
      </c>
      <c r="F32" s="443" t="s">
        <v>2185</v>
      </c>
      <c r="G32" s="443" t="s">
        <v>2186</v>
      </c>
      <c r="H32" s="454">
        <f>'Cover Page'!M38</f>
        <v>0</v>
      </c>
      <c r="K32" s="386"/>
      <c r="L32" s="387"/>
      <c r="M32" s="388"/>
      <c r="N32" s="389"/>
      <c r="O32" s="389"/>
      <c r="P32" s="389"/>
    </row>
    <row r="33" spans="1:16" ht="13.8">
      <c r="A33" s="443" t="str">
        <f t="shared" ca="1" si="0"/>
        <v>UFB-9 Accum. Absence Liability</v>
      </c>
      <c r="B33" s="443">
        <f>ROW()</f>
        <v>33</v>
      </c>
      <c r="C33" s="443" t="str">
        <f>'Cover Page'!K6</f>
        <v>0122</v>
      </c>
      <c r="D33" s="443">
        <f>'Cover Page'!K4</f>
        <v>2023</v>
      </c>
      <c r="E33" s="443" t="s">
        <v>2031</v>
      </c>
      <c r="F33" s="443" t="s">
        <v>2185</v>
      </c>
      <c r="G33" s="443" t="s">
        <v>2186</v>
      </c>
      <c r="H33" s="454">
        <f>'Cover Page'!M38</f>
        <v>0</v>
      </c>
      <c r="K33" s="386"/>
      <c r="L33" s="387"/>
      <c r="M33" s="388"/>
      <c r="N33" s="389"/>
      <c r="O33" s="389"/>
      <c r="P33" s="389"/>
    </row>
    <row r="34" spans="1:16" ht="13.8">
      <c r="A34" s="443" t="str">
        <f t="shared" ca="1" si="0"/>
        <v>UFB-9 Accum. Absence Liability</v>
      </c>
      <c r="B34" s="443">
        <f>ROW()</f>
        <v>34</v>
      </c>
      <c r="C34" s="443" t="str">
        <f>'Cover Page'!K6</f>
        <v>0122</v>
      </c>
      <c r="D34" s="443">
        <f>'Cover Page'!K4</f>
        <v>2023</v>
      </c>
      <c r="E34" s="443" t="s">
        <v>2031</v>
      </c>
      <c r="F34" s="443" t="s">
        <v>2185</v>
      </c>
      <c r="G34" s="443" t="s">
        <v>2186</v>
      </c>
      <c r="H34" s="454">
        <f>'Cover Page'!M38</f>
        <v>0</v>
      </c>
      <c r="K34" s="386"/>
      <c r="L34" s="387"/>
      <c r="M34" s="388"/>
      <c r="N34" s="389"/>
      <c r="O34" s="389"/>
      <c r="P34" s="389"/>
    </row>
    <row r="35" spans="1:16" ht="13.8">
      <c r="A35" s="443" t="str">
        <f t="shared" ca="1" si="0"/>
        <v>UFB-9 Accum. Absence Liability</v>
      </c>
      <c r="B35" s="443">
        <f>ROW()</f>
        <v>35</v>
      </c>
      <c r="C35" s="443" t="str">
        <f>'Cover Page'!K6</f>
        <v>0122</v>
      </c>
      <c r="D35" s="443">
        <f>'Cover Page'!K4</f>
        <v>2023</v>
      </c>
      <c r="E35" s="443" t="s">
        <v>2031</v>
      </c>
      <c r="F35" s="443" t="s">
        <v>2185</v>
      </c>
      <c r="G35" s="443" t="s">
        <v>2186</v>
      </c>
      <c r="H35" s="454">
        <f>'Cover Page'!M38</f>
        <v>0</v>
      </c>
      <c r="K35" s="386"/>
      <c r="L35" s="387"/>
      <c r="M35" s="388"/>
      <c r="N35" s="389"/>
      <c r="O35" s="389"/>
      <c r="P35" s="389"/>
    </row>
    <row r="36" spans="1:16" ht="13.8">
      <c r="A36" s="443" t="str">
        <f t="shared" ca="1" si="0"/>
        <v>UFB-9 Accum. Absence Liability</v>
      </c>
      <c r="B36" s="443">
        <f>ROW()</f>
        <v>36</v>
      </c>
      <c r="C36" s="443" t="str">
        <f>'Cover Page'!K6</f>
        <v>0122</v>
      </c>
      <c r="D36" s="443">
        <f>'Cover Page'!K4</f>
        <v>2023</v>
      </c>
      <c r="E36" s="443" t="s">
        <v>2031</v>
      </c>
      <c r="F36" s="443" t="s">
        <v>2185</v>
      </c>
      <c r="G36" s="443" t="s">
        <v>2186</v>
      </c>
      <c r="H36" s="454">
        <f>'Cover Page'!M38</f>
        <v>0</v>
      </c>
      <c r="K36" s="382"/>
      <c r="L36" s="383"/>
      <c r="M36" s="384"/>
      <c r="N36" s="385"/>
      <c r="O36" s="385"/>
      <c r="P36" s="385"/>
    </row>
    <row r="37" spans="1:16" ht="13.8">
      <c r="A37" s="443" t="str">
        <f t="shared" ca="1" si="0"/>
        <v>UFB-9 Accum. Absence Liability</v>
      </c>
      <c r="B37" s="443">
        <f>ROW()</f>
        <v>37</v>
      </c>
      <c r="C37" s="443" t="str">
        <f>'Cover Page'!K6</f>
        <v>0122</v>
      </c>
      <c r="D37" s="443">
        <f>'Cover Page'!K4</f>
        <v>2023</v>
      </c>
      <c r="E37" s="443" t="s">
        <v>2031</v>
      </c>
      <c r="F37" s="443" t="s">
        <v>2185</v>
      </c>
      <c r="G37" s="443" t="s">
        <v>2186</v>
      </c>
      <c r="H37" s="454">
        <f>'Cover Page'!M38</f>
        <v>0</v>
      </c>
      <c r="K37" s="382"/>
      <c r="L37" s="383"/>
      <c r="M37" s="384"/>
      <c r="N37" s="385"/>
      <c r="O37" s="385"/>
      <c r="P37" s="385"/>
    </row>
    <row r="38" spans="1:16" ht="13.8">
      <c r="A38" s="443" t="str">
        <f t="shared" ca="1" si="0"/>
        <v>UFB-9 Accum. Absence Liability</v>
      </c>
      <c r="B38" s="443">
        <f>ROW()</f>
        <v>38</v>
      </c>
      <c r="C38" s="443" t="str">
        <f>'Cover Page'!K6</f>
        <v>0122</v>
      </c>
      <c r="D38" s="443">
        <f>'Cover Page'!K4</f>
        <v>2023</v>
      </c>
      <c r="E38" s="443" t="s">
        <v>2031</v>
      </c>
      <c r="F38" s="443" t="s">
        <v>2185</v>
      </c>
      <c r="G38" s="443" t="s">
        <v>2187</v>
      </c>
      <c r="H38" s="454">
        <f>'Cover Page'!M38</f>
        <v>0</v>
      </c>
      <c r="K38" s="253" t="s">
        <v>175</v>
      </c>
      <c r="L38" s="252">
        <f>SUM(L6:L37)</f>
        <v>14655.114404761904</v>
      </c>
      <c r="M38" s="251">
        <f>SUM(M6:M37)</f>
        <v>3021369.7885894766</v>
      </c>
      <c r="N38" s="255"/>
      <c r="O38" s="254"/>
      <c r="P38" s="254"/>
    </row>
    <row r="39" spans="1:16">
      <c r="A39" s="443" t="str">
        <f t="shared" ca="1" si="0"/>
        <v>UFB-9 Accum. Absence Liability</v>
      </c>
      <c r="B39" s="443">
        <f>ROW()</f>
        <v>39</v>
      </c>
      <c r="C39" s="443" t="str">
        <f>'Cover Page'!K6</f>
        <v>0122</v>
      </c>
      <c r="D39" s="443">
        <f>'Cover Page'!K4</f>
        <v>2023</v>
      </c>
      <c r="E39" s="443" t="s">
        <v>2031</v>
      </c>
      <c r="F39" s="443" t="s">
        <v>2185</v>
      </c>
      <c r="G39" s="443" t="s">
        <v>121</v>
      </c>
      <c r="H39" s="454">
        <f>'Cover Page'!M38</f>
        <v>0</v>
      </c>
      <c r="K39" s="161"/>
      <c r="L39" s="162"/>
      <c r="M39" s="163"/>
    </row>
    <row r="40" spans="1:16">
      <c r="A40" s="443" t="str">
        <f t="shared" ca="1" si="0"/>
        <v>UFB-9 Accum. Absence Liability</v>
      </c>
      <c r="B40" s="443">
        <f>ROW()</f>
        <v>40</v>
      </c>
      <c r="C40" s="443" t="str">
        <f>'Cover Page'!K6</f>
        <v>0122</v>
      </c>
      <c r="D40" s="443">
        <f>'Cover Page'!K4</f>
        <v>2023</v>
      </c>
      <c r="E40" s="443" t="s">
        <v>2031</v>
      </c>
      <c r="F40" s="443" t="s">
        <v>2185</v>
      </c>
      <c r="G40" s="443" t="s">
        <v>2189</v>
      </c>
      <c r="H40" s="454">
        <f>'Cover Page'!M38</f>
        <v>0</v>
      </c>
      <c r="K40" s="164"/>
      <c r="L40" s="165" t="str">
        <f>"Total Funds Reserved as of end of "&amp;'Cover Page'!K4-1</f>
        <v>Total Funds Reserved as of end of 2022</v>
      </c>
      <c r="M40" s="390">
        <v>165624.68</v>
      </c>
    </row>
    <row r="41" spans="1:16">
      <c r="A41" s="443" t="str">
        <f t="shared" ca="1" si="0"/>
        <v>UFB-9 Accum. Absence Liability</v>
      </c>
      <c r="B41" s="443">
        <f>ROW()</f>
        <v>41</v>
      </c>
      <c r="C41" s="443" t="str">
        <f>'Cover Page'!K6</f>
        <v>0122</v>
      </c>
      <c r="D41" s="443">
        <f>'Cover Page'!K4</f>
        <v>2023</v>
      </c>
      <c r="E41" s="443" t="s">
        <v>2031</v>
      </c>
      <c r="F41" s="443" t="s">
        <v>2185</v>
      </c>
      <c r="G41" s="443" t="s">
        <v>2188</v>
      </c>
      <c r="H41" s="454">
        <f>'Cover Page'!M38</f>
        <v>0</v>
      </c>
      <c r="K41" s="166"/>
      <c r="L41" s="165" t="str">
        <f>"Total Funds Appropriated in "&amp;'Cover Page'!K4</f>
        <v>Total Funds Appropriated in 2023</v>
      </c>
      <c r="M41" s="390">
        <v>300000</v>
      </c>
    </row>
    <row r="42" spans="1:16" ht="13.8">
      <c r="A42" s="453"/>
      <c r="B42" s="452"/>
      <c r="C42" s="443"/>
      <c r="D42" s="443"/>
      <c r="E42" s="443"/>
      <c r="F42" s="443"/>
      <c r="G42" s="443"/>
      <c r="H42" s="445"/>
      <c r="L42" s="373" t="s">
        <v>2296</v>
      </c>
    </row>
    <row r="43" spans="1:16">
      <c r="A43" s="453"/>
      <c r="B43" s="452"/>
      <c r="C43" s="443"/>
      <c r="D43" s="443"/>
      <c r="E43" s="443"/>
      <c r="F43" s="443"/>
      <c r="G43" s="443"/>
      <c r="H43" s="445"/>
    </row>
    <row r="44" spans="1:16">
      <c r="A44" s="453"/>
      <c r="B44" s="452"/>
      <c r="C44" s="443"/>
      <c r="D44" s="443"/>
      <c r="E44" s="443"/>
      <c r="F44" s="443"/>
      <c r="G44" s="443"/>
      <c r="H44" s="445"/>
    </row>
    <row r="45" spans="1:16">
      <c r="A45" s="453"/>
      <c r="B45" s="452"/>
      <c r="C45" s="443"/>
      <c r="D45" s="443"/>
      <c r="E45" s="443"/>
      <c r="F45" s="443"/>
      <c r="G45" s="443"/>
      <c r="H45" s="445"/>
    </row>
    <row r="46" spans="1:16">
      <c r="A46" s="453"/>
      <c r="B46" s="452"/>
      <c r="C46" s="443"/>
      <c r="D46" s="443"/>
      <c r="E46" s="443"/>
      <c r="F46" s="443"/>
      <c r="G46" s="443"/>
      <c r="H46" s="445"/>
    </row>
    <row r="47" spans="1:16">
      <c r="A47" s="453"/>
      <c r="B47" s="452"/>
      <c r="C47" s="443"/>
      <c r="D47" s="443"/>
      <c r="E47" s="443"/>
      <c r="F47" s="443"/>
      <c r="G47" s="443"/>
      <c r="H47" s="445"/>
    </row>
  </sheetData>
  <sheetProtection password="C7B6" sheet="1" objects="1" scenarios="1"/>
  <mergeCells count="2">
    <mergeCell ref="J1:P1"/>
    <mergeCell ref="J2:P2"/>
  </mergeCells>
  <printOptions horizontalCentered="1" verticalCentered="1"/>
  <pageMargins left="0.2" right="0.2" top="0.25" bottom="0.25" header="0.3" footer="0.3"/>
  <pageSetup paperSize="5" scale="9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 workbookViewId="0">
      <selection activeCell="S12" sqref="S12"/>
    </sheetView>
  </sheetViews>
  <sheetFormatPr defaultColWidth="10.5546875" defaultRowHeight="13.2"/>
  <cols>
    <col min="1" max="9" width="10.5546875" style="1" hidden="1" customWidth="1"/>
    <col min="10" max="10" width="25.88671875" style="1" customWidth="1"/>
    <col min="11" max="11" width="17.5546875" style="1" customWidth="1"/>
    <col min="12" max="12" width="17.109375" style="1" customWidth="1"/>
    <col min="13" max="13" width="18.5546875" style="1" customWidth="1"/>
    <col min="14" max="14" width="0.88671875" style="1" customWidth="1"/>
    <col min="15" max="15" width="28" style="1" customWidth="1"/>
    <col min="16" max="16" width="16.88671875" style="1" customWidth="1"/>
    <col min="17" max="17" width="15.44140625" style="1" customWidth="1"/>
    <col min="18" max="18" width="15.109375" style="1" customWidth="1"/>
    <col min="19" max="19" width="16.88671875" style="1" customWidth="1"/>
    <col min="20" max="16384" width="10.5546875" style="1"/>
  </cols>
  <sheetData>
    <row r="1" spans="1:19" ht="17.399999999999999">
      <c r="A1" s="443" t="str">
        <f ca="1">MID(CELL("filename",A2),FIND("]",CELL("filename",A2))+1,256)</f>
        <v>UFB-10 Debt</v>
      </c>
      <c r="B1" s="443">
        <f>ROW()</f>
        <v>1</v>
      </c>
      <c r="C1" s="443" t="str">
        <f>'Cover Page'!K6</f>
        <v>0122</v>
      </c>
      <c r="D1" s="443">
        <f>'Cover Page'!K4</f>
        <v>2023</v>
      </c>
      <c r="E1" s="443" t="s">
        <v>2031</v>
      </c>
      <c r="F1" s="443" t="s">
        <v>2190</v>
      </c>
      <c r="G1" s="443"/>
      <c r="H1" s="454">
        <f>'Cover Page'!M38</f>
        <v>0</v>
      </c>
      <c r="J1" s="629" t="s">
        <v>272</v>
      </c>
      <c r="K1" s="629"/>
      <c r="L1" s="629"/>
      <c r="M1" s="629"/>
      <c r="N1" s="629"/>
      <c r="O1" s="629"/>
      <c r="P1" s="629"/>
      <c r="Q1" s="629"/>
      <c r="R1" s="629"/>
      <c r="S1" s="629"/>
    </row>
    <row r="2" spans="1:19" s="35" customFormat="1" ht="15.6">
      <c r="A2" s="443" t="str">
        <f ca="1">MID(CELL("filename",A2),FIND("]",CELL("filename",A2))+1,256)</f>
        <v>UFB-10 Debt</v>
      </c>
      <c r="B2" s="443">
        <f>ROW()</f>
        <v>2</v>
      </c>
      <c r="C2" s="443" t="str">
        <f>'Cover Page'!K6</f>
        <v>0122</v>
      </c>
      <c r="D2" s="443">
        <f>'Cover Page'!K4</f>
        <v>2023</v>
      </c>
      <c r="E2" s="443" t="s">
        <v>2031</v>
      </c>
      <c r="F2" s="443" t="s">
        <v>2190</v>
      </c>
      <c r="G2" s="443" t="s">
        <v>121</v>
      </c>
      <c r="H2" s="454">
        <f>'Cover Page'!M38</f>
        <v>0</v>
      </c>
      <c r="J2" s="343"/>
      <c r="K2" s="344" t="s">
        <v>213</v>
      </c>
      <c r="L2" s="344"/>
      <c r="M2" s="344" t="s">
        <v>214</v>
      </c>
      <c r="N2" s="345"/>
      <c r="O2" s="346"/>
      <c r="P2" s="347" t="s">
        <v>30</v>
      </c>
      <c r="Q2" s="506" t="str">
        <f>""&amp;'Cover Page'!K4+1</f>
        <v>2024</v>
      </c>
      <c r="R2" s="506" t="str">
        <f>""&amp;'Cover Page'!K4+2&amp;" "</f>
        <v xml:space="preserve">2025 </v>
      </c>
      <c r="S2" s="348" t="s">
        <v>215</v>
      </c>
    </row>
    <row r="3" spans="1:19" s="35" customFormat="1" ht="15.6">
      <c r="A3" s="443" t="str">
        <f t="shared" ref="A3:A34" ca="1" si="0">MID(CELL("filename",A3),FIND("]",CELL("filename",A3))+1,256)</f>
        <v>UFB-10 Debt</v>
      </c>
      <c r="B3" s="443">
        <f>ROW()</f>
        <v>3</v>
      </c>
      <c r="C3" s="443" t="str">
        <f>'Cover Page'!K6</f>
        <v>0122</v>
      </c>
      <c r="D3" s="443">
        <f>'Cover Page'!K4</f>
        <v>2023</v>
      </c>
      <c r="E3" s="443" t="s">
        <v>2031</v>
      </c>
      <c r="F3" s="443" t="s">
        <v>2190</v>
      </c>
      <c r="G3" s="443" t="s">
        <v>121</v>
      </c>
      <c r="H3" s="454">
        <f>'Cover Page'!M38</f>
        <v>0</v>
      </c>
      <c r="J3" s="183"/>
      <c r="K3" s="186" t="s">
        <v>82</v>
      </c>
      <c r="L3" s="184" t="s">
        <v>216</v>
      </c>
      <c r="M3" s="184" t="s">
        <v>82</v>
      </c>
      <c r="N3" s="187"/>
      <c r="P3" s="35" t="s">
        <v>44</v>
      </c>
      <c r="Q3" s="35" t="s">
        <v>44</v>
      </c>
      <c r="R3" s="35" t="s">
        <v>44</v>
      </c>
      <c r="S3" s="185" t="s">
        <v>217</v>
      </c>
    </row>
    <row r="4" spans="1:19" s="35" customFormat="1" ht="0.75" customHeight="1">
      <c r="A4" s="443" t="str">
        <f t="shared" ca="1" si="0"/>
        <v>UFB-10 Debt</v>
      </c>
      <c r="B4" s="443">
        <f>ROW()</f>
        <v>4</v>
      </c>
      <c r="C4" s="443" t="str">
        <f>'Cover Page'!K6</f>
        <v>0122</v>
      </c>
      <c r="D4" s="443">
        <f>'Cover Page'!K4</f>
        <v>2023</v>
      </c>
      <c r="E4" s="443" t="s">
        <v>2031</v>
      </c>
      <c r="F4" s="443" t="s">
        <v>2190</v>
      </c>
      <c r="G4" s="443" t="s">
        <v>121</v>
      </c>
      <c r="H4" s="454">
        <f>'Cover Page'!M38</f>
        <v>0</v>
      </c>
      <c r="J4" s="188"/>
      <c r="K4" s="189"/>
      <c r="L4" s="190"/>
      <c r="M4" s="190"/>
      <c r="N4" s="191"/>
      <c r="O4" s="192"/>
      <c r="P4" s="192"/>
      <c r="Q4" s="192"/>
      <c r="R4" s="192"/>
      <c r="S4" s="193"/>
    </row>
    <row r="5" spans="1:19" ht="15.6">
      <c r="A5" s="443" t="str">
        <f t="shared" ca="1" si="0"/>
        <v>UFB-10 Debt</v>
      </c>
      <c r="B5" s="443">
        <f>ROW()</f>
        <v>5</v>
      </c>
      <c r="C5" s="443" t="str">
        <f>'Cover Page'!K6</f>
        <v>0122</v>
      </c>
      <c r="D5" s="443">
        <f>'Cover Page'!K4</f>
        <v>2023</v>
      </c>
      <c r="E5" s="443" t="s">
        <v>2031</v>
      </c>
      <c r="F5" s="443" t="s">
        <v>2190</v>
      </c>
      <c r="G5" s="443" t="s">
        <v>121</v>
      </c>
      <c r="H5" s="454">
        <f>'Cover Page'!M38</f>
        <v>0</v>
      </c>
      <c r="J5" s="7"/>
      <c r="K5" s="194"/>
      <c r="L5" s="195"/>
      <c r="M5" s="195"/>
      <c r="N5" s="197"/>
      <c r="S5" s="11"/>
    </row>
    <row r="6" spans="1:19" ht="15.6">
      <c r="A6" s="443" t="str">
        <f t="shared" ca="1" si="0"/>
        <v>UFB-10 Debt</v>
      </c>
      <c r="B6" s="443">
        <f>ROW()</f>
        <v>6</v>
      </c>
      <c r="C6" s="443" t="str">
        <f>'Cover Page'!K6</f>
        <v>0122</v>
      </c>
      <c r="D6" s="443">
        <f>'Cover Page'!K4</f>
        <v>2023</v>
      </c>
      <c r="E6" s="443" t="s">
        <v>2031</v>
      </c>
      <c r="F6" s="443" t="s">
        <v>2190</v>
      </c>
      <c r="G6" s="443" t="s">
        <v>2071</v>
      </c>
      <c r="H6" s="454">
        <f>'Cover Page'!M38</f>
        <v>0</v>
      </c>
      <c r="I6" s="1" t="s">
        <v>2202</v>
      </c>
      <c r="J6" s="7" t="s">
        <v>218</v>
      </c>
      <c r="K6" s="256">
        <v>8625000</v>
      </c>
      <c r="L6" s="256">
        <f>+K6</f>
        <v>8625000</v>
      </c>
      <c r="M6" s="391">
        <f>K6-L6</f>
        <v>0</v>
      </c>
      <c r="N6" s="197"/>
      <c r="O6" s="7" t="s">
        <v>219</v>
      </c>
      <c r="P6" s="256">
        <v>1523922</v>
      </c>
      <c r="Q6" s="256">
        <v>1598922</v>
      </c>
      <c r="R6" s="256">
        <v>1648922</v>
      </c>
      <c r="S6" s="256">
        <f>16249122-P6-Q6-R6</f>
        <v>11477356</v>
      </c>
    </row>
    <row r="7" spans="1:19" ht="15.6">
      <c r="A7" s="443" t="str">
        <f t="shared" ca="1" si="0"/>
        <v>UFB-10 Debt</v>
      </c>
      <c r="B7" s="443">
        <f>ROW()</f>
        <v>7</v>
      </c>
      <c r="C7" s="443" t="str">
        <f>'Cover Page'!K6</f>
        <v>0122</v>
      </c>
      <c r="D7" s="443">
        <f>'Cover Page'!K4</f>
        <v>2023</v>
      </c>
      <c r="E7" s="443" t="s">
        <v>2031</v>
      </c>
      <c r="F7" s="443" t="s">
        <v>2190</v>
      </c>
      <c r="G7" s="443" t="s">
        <v>2072</v>
      </c>
      <c r="H7" s="454">
        <f>'Cover Page'!M38</f>
        <v>0</v>
      </c>
      <c r="I7" s="1" t="s">
        <v>2203</v>
      </c>
      <c r="J7" s="7" t="s">
        <v>220</v>
      </c>
      <c r="K7" s="256">
        <v>0</v>
      </c>
      <c r="L7" s="256">
        <v>0</v>
      </c>
      <c r="M7" s="391">
        <f>K7-L7</f>
        <v>0</v>
      </c>
      <c r="N7" s="197"/>
      <c r="O7" s="7" t="s">
        <v>221</v>
      </c>
      <c r="P7" s="256">
        <v>530628.76</v>
      </c>
      <c r="Q7" s="256">
        <v>483781.26</v>
      </c>
      <c r="R7" s="256">
        <v>431381.26</v>
      </c>
      <c r="S7" s="256">
        <f>2873028.84-P7-R7-Q7</f>
        <v>1427237.56</v>
      </c>
    </row>
    <row r="8" spans="1:19" ht="15.6">
      <c r="A8" s="443" t="str">
        <f t="shared" ca="1" si="0"/>
        <v>UFB-10 Debt</v>
      </c>
      <c r="B8" s="443">
        <f>ROW()</f>
        <v>8</v>
      </c>
      <c r="C8" s="443" t="str">
        <f>'Cover Page'!K6</f>
        <v>0122</v>
      </c>
      <c r="D8" s="443">
        <f>'Cover Page'!K4</f>
        <v>2023</v>
      </c>
      <c r="E8" s="443" t="s">
        <v>2031</v>
      </c>
      <c r="F8" s="443" t="s">
        <v>2190</v>
      </c>
      <c r="G8" s="443" t="s">
        <v>121</v>
      </c>
      <c r="H8" s="454">
        <f>'Cover Page'!M38</f>
        <v>0</v>
      </c>
      <c r="I8" s="1" t="s">
        <v>2204</v>
      </c>
      <c r="J8" s="7"/>
      <c r="K8" s="257"/>
      <c r="L8" s="257"/>
      <c r="M8" s="257"/>
      <c r="N8" s="197"/>
      <c r="O8" s="7" t="s">
        <v>222</v>
      </c>
      <c r="P8" s="256">
        <v>0</v>
      </c>
      <c r="Q8" s="598"/>
      <c r="R8" s="598"/>
      <c r="S8" s="598"/>
    </row>
    <row r="9" spans="1:19" ht="15.6">
      <c r="A9" s="443" t="str">
        <f t="shared" ca="1" si="0"/>
        <v>UFB-10 Debt</v>
      </c>
      <c r="B9" s="443">
        <f>ROW()</f>
        <v>9</v>
      </c>
      <c r="C9" s="443" t="str">
        <f>'Cover Page'!K6</f>
        <v>0122</v>
      </c>
      <c r="D9" s="443">
        <f>'Cover Page'!K4</f>
        <v>2023</v>
      </c>
      <c r="E9" s="443" t="s">
        <v>2031</v>
      </c>
      <c r="F9" s="443" t="s">
        <v>2190</v>
      </c>
      <c r="G9" s="443" t="s">
        <v>121</v>
      </c>
      <c r="H9" s="454">
        <f>'Cover Page'!M38</f>
        <v>0</v>
      </c>
      <c r="I9" s="1" t="s">
        <v>2205</v>
      </c>
      <c r="J9" s="7" t="s">
        <v>223</v>
      </c>
      <c r="K9" s="257"/>
      <c r="L9" s="257"/>
      <c r="M9" s="257"/>
      <c r="N9" s="197"/>
      <c r="O9" s="7" t="s">
        <v>224</v>
      </c>
      <c r="P9" s="256">
        <v>112500</v>
      </c>
      <c r="Q9" s="598"/>
      <c r="R9" s="598"/>
      <c r="S9" s="598"/>
    </row>
    <row r="10" spans="1:19" ht="15.6">
      <c r="A10" s="443" t="str">
        <f t="shared" ref="A10:A15" ca="1" si="1">MID(CELL("filename",A10),FIND("]",CELL("filename",A10))+1,256)</f>
        <v>UFB-10 Debt</v>
      </c>
      <c r="B10" s="443">
        <f>ROW()</f>
        <v>10</v>
      </c>
      <c r="C10" s="443" t="str">
        <f>'Cover Page'!K6</f>
        <v>0122</v>
      </c>
      <c r="D10" s="443">
        <f>'Cover Page'!K4</f>
        <v>2023</v>
      </c>
      <c r="E10" s="443" t="s">
        <v>2031</v>
      </c>
      <c r="F10" s="443" t="s">
        <v>2190</v>
      </c>
      <c r="G10" s="443" t="s">
        <v>2191</v>
      </c>
      <c r="H10" s="454">
        <f>'Cover Page'!M38</f>
        <v>0</v>
      </c>
      <c r="I10" s="1" t="s">
        <v>2206</v>
      </c>
      <c r="J10" s="568">
        <f>'UFB-2 Revenue Summary'!T3</f>
        <v>0</v>
      </c>
      <c r="K10" s="256">
        <v>23171589</v>
      </c>
      <c r="L10" s="256">
        <f>+K10</f>
        <v>23171589</v>
      </c>
      <c r="M10" s="391">
        <f t="shared" ref="M10:M15" si="2">K10-L10</f>
        <v>0</v>
      </c>
      <c r="N10" s="197"/>
      <c r="O10" s="7" t="s">
        <v>225</v>
      </c>
      <c r="P10" s="256">
        <v>2479134</v>
      </c>
      <c r="Q10" s="256">
        <v>2660485</v>
      </c>
      <c r="R10" s="256">
        <v>2836862</v>
      </c>
      <c r="S10" s="256">
        <f>22761149.31-P10-Q10-R10</f>
        <v>14784668.309999999</v>
      </c>
    </row>
    <row r="11" spans="1:19" ht="15" customHeight="1">
      <c r="A11" s="443" t="str">
        <f t="shared" ca="1" si="1"/>
        <v>UFB-10 Debt</v>
      </c>
      <c r="B11" s="443">
        <f>ROW()</f>
        <v>11</v>
      </c>
      <c r="C11" s="443" t="str">
        <f>'Cover Page'!K6</f>
        <v>0122</v>
      </c>
      <c r="D11" s="443">
        <f>'Cover Page'!K4</f>
        <v>2023</v>
      </c>
      <c r="E11" s="443" t="s">
        <v>2031</v>
      </c>
      <c r="F11" s="443" t="s">
        <v>2190</v>
      </c>
      <c r="G11" s="443" t="s">
        <v>2191</v>
      </c>
      <c r="H11" s="454">
        <f>'Cover Page'!M38</f>
        <v>0</v>
      </c>
      <c r="I11" s="1" t="s">
        <v>2207</v>
      </c>
      <c r="J11" s="568">
        <f>'UFB-2 Revenue Summary'!U3</f>
        <v>0</v>
      </c>
      <c r="K11" s="256">
        <v>0</v>
      </c>
      <c r="L11" s="256">
        <v>0</v>
      </c>
      <c r="M11" s="391">
        <f t="shared" si="2"/>
        <v>0</v>
      </c>
      <c r="N11" s="28"/>
      <c r="O11" s="7" t="s">
        <v>226</v>
      </c>
      <c r="P11" s="256">
        <f>760146-112500</f>
        <v>647646</v>
      </c>
      <c r="Q11" s="256">
        <v>688544</v>
      </c>
      <c r="R11" s="256">
        <v>597867</v>
      </c>
      <c r="S11" s="256">
        <f>4382084.86-R11-Q11-P11</f>
        <v>2448027.8600000003</v>
      </c>
    </row>
    <row r="12" spans="1:19" ht="15.6">
      <c r="A12" s="443" t="str">
        <f t="shared" ca="1" si="1"/>
        <v>UFB-10 Debt</v>
      </c>
      <c r="B12" s="443">
        <f>ROW()</f>
        <v>12</v>
      </c>
      <c r="C12" s="443" t="str">
        <f>'Cover Page'!K6</f>
        <v>0122</v>
      </c>
      <c r="D12" s="443">
        <f>'Cover Page'!K4</f>
        <v>2023</v>
      </c>
      <c r="E12" s="443" t="s">
        <v>2031</v>
      </c>
      <c r="F12" s="443" t="s">
        <v>2190</v>
      </c>
      <c r="G12" s="443" t="s">
        <v>2191</v>
      </c>
      <c r="H12" s="454">
        <f>'Cover Page'!M38</f>
        <v>0</v>
      </c>
      <c r="I12" s="1" t="s">
        <v>2208</v>
      </c>
      <c r="J12" s="569">
        <f>'UFB-2 Revenue Summary'!V3</f>
        <v>0</v>
      </c>
      <c r="K12" s="256">
        <v>0</v>
      </c>
      <c r="L12" s="256">
        <v>0</v>
      </c>
      <c r="M12" s="391">
        <f t="shared" si="2"/>
        <v>0</v>
      </c>
      <c r="N12" s="197"/>
      <c r="O12" s="7" t="s">
        <v>227</v>
      </c>
      <c r="P12" s="256">
        <f>24640.37+15000+65000+105948</f>
        <v>210588.37</v>
      </c>
      <c r="Q12" s="256">
        <v>400000</v>
      </c>
      <c r="R12" s="256">
        <v>450000</v>
      </c>
      <c r="S12" s="256">
        <v>147852.56</v>
      </c>
    </row>
    <row r="13" spans="1:19" ht="15.6">
      <c r="A13" s="443" t="str">
        <f t="shared" ca="1" si="1"/>
        <v>UFB-10 Debt</v>
      </c>
      <c r="B13" s="443">
        <f>ROW()</f>
        <v>13</v>
      </c>
      <c r="C13" s="443" t="str">
        <f>'Cover Page'!K6</f>
        <v>0122</v>
      </c>
      <c r="D13" s="443">
        <f>'Cover Page'!K4</f>
        <v>2023</v>
      </c>
      <c r="E13" s="443" t="s">
        <v>2031</v>
      </c>
      <c r="F13" s="443" t="s">
        <v>2190</v>
      </c>
      <c r="G13" s="443" t="s">
        <v>2035</v>
      </c>
      <c r="H13" s="454">
        <f>'Cover Page'!M36</f>
        <v>0</v>
      </c>
      <c r="I13" s="1" t="s">
        <v>2209</v>
      </c>
      <c r="J13" s="569">
        <f>'UFB-2 Revenue Summary'!W3</f>
        <v>0</v>
      </c>
      <c r="K13" s="256">
        <v>0</v>
      </c>
      <c r="L13" s="256">
        <v>0</v>
      </c>
      <c r="M13" s="391">
        <f t="shared" si="2"/>
        <v>0</v>
      </c>
      <c r="N13" s="197"/>
      <c r="O13" s="7" t="s">
        <v>228</v>
      </c>
      <c r="P13" s="256">
        <f>15778.13+5109.38+15778.13</f>
        <v>36665.64</v>
      </c>
      <c r="Q13" s="256">
        <f>4734.38+4734.38+2002.5+2002.5</f>
        <v>13473.76</v>
      </c>
      <c r="R13" s="256">
        <f>12853.13+12853.13+4359.38+4359.38</f>
        <v>34425.019999999997</v>
      </c>
      <c r="S13" s="256">
        <v>30631.24</v>
      </c>
    </row>
    <row r="14" spans="1:19" ht="15.6">
      <c r="A14" s="443" t="str">
        <f t="shared" ca="1" si="1"/>
        <v>UFB-10 Debt</v>
      </c>
      <c r="B14" s="443">
        <f>ROW()</f>
        <v>14</v>
      </c>
      <c r="C14" s="443" t="str">
        <f>'Cover Page'!K6</f>
        <v>0122</v>
      </c>
      <c r="D14" s="443">
        <f>'Cover Page'!K4</f>
        <v>2023</v>
      </c>
      <c r="E14" s="443" t="s">
        <v>2031</v>
      </c>
      <c r="F14" s="443" t="s">
        <v>2190</v>
      </c>
      <c r="G14" s="443" t="s">
        <v>2035</v>
      </c>
      <c r="H14" s="454">
        <f>'Cover Page'!M37</f>
        <v>0</v>
      </c>
      <c r="I14" s="1" t="s">
        <v>2288</v>
      </c>
      <c r="J14" s="569">
        <f>'UFB-2 Revenue Summary'!X3</f>
        <v>0</v>
      </c>
      <c r="K14" s="256">
        <v>0</v>
      </c>
      <c r="L14" s="256">
        <v>0</v>
      </c>
      <c r="M14" s="391">
        <f t="shared" ref="M14" si="3">K14-L14</f>
        <v>0</v>
      </c>
      <c r="N14" s="197"/>
      <c r="P14" s="260"/>
      <c r="Q14" s="260"/>
      <c r="R14" s="260"/>
      <c r="S14" s="264"/>
    </row>
    <row r="15" spans="1:19" ht="16.2" thickBot="1">
      <c r="A15" s="443" t="str">
        <f t="shared" ca="1" si="1"/>
        <v>UFB-10 Debt</v>
      </c>
      <c r="B15" s="443">
        <f>ROW()</f>
        <v>15</v>
      </c>
      <c r="C15" s="443" t="str">
        <f>'Cover Page'!K6</f>
        <v>0122</v>
      </c>
      <c r="D15" s="443">
        <f>'Cover Page'!K4</f>
        <v>2023</v>
      </c>
      <c r="E15" s="443" t="s">
        <v>2031</v>
      </c>
      <c r="F15" s="443" t="s">
        <v>2190</v>
      </c>
      <c r="G15" s="443" t="s">
        <v>2035</v>
      </c>
      <c r="H15" s="454">
        <f>'Cover Page'!M38</f>
        <v>0</v>
      </c>
      <c r="I15" s="1" t="s">
        <v>2210</v>
      </c>
      <c r="J15" s="569">
        <f>'UFB-2 Revenue Summary'!Y3</f>
        <v>0</v>
      </c>
      <c r="K15" s="256">
        <v>0</v>
      </c>
      <c r="L15" s="256">
        <v>0</v>
      </c>
      <c r="M15" s="391">
        <f t="shared" si="2"/>
        <v>0</v>
      </c>
      <c r="N15" s="197"/>
      <c r="O15" s="199" t="s">
        <v>97</v>
      </c>
      <c r="P15" s="395">
        <f>SUM(P6:P13)</f>
        <v>5541084.7699999996</v>
      </c>
      <c r="Q15" s="395">
        <f>SUM(Q6:Q13)</f>
        <v>5845206.0199999996</v>
      </c>
      <c r="R15" s="395">
        <f>SUM(R6:R13)</f>
        <v>5999457.2799999993</v>
      </c>
      <c r="S15" s="395">
        <f>SUM(S6:S13)</f>
        <v>30315773.529999994</v>
      </c>
    </row>
    <row r="16" spans="1:19" ht="16.2" thickTop="1">
      <c r="A16" s="443" t="str">
        <f t="shared" ca="1" si="0"/>
        <v>UFB-10 Debt</v>
      </c>
      <c r="B16" s="443">
        <f>ROW()</f>
        <v>16</v>
      </c>
      <c r="C16" s="443" t="str">
        <f>'Cover Page'!K6</f>
        <v>0122</v>
      </c>
      <c r="D16" s="443">
        <f>'Cover Page'!K4</f>
        <v>2023</v>
      </c>
      <c r="E16" s="443" t="s">
        <v>2031</v>
      </c>
      <c r="F16" s="443" t="s">
        <v>2190</v>
      </c>
      <c r="G16" s="443"/>
      <c r="H16" s="454">
        <f>'Cover Page'!M38</f>
        <v>0</v>
      </c>
      <c r="J16" s="198" t="s">
        <v>229</v>
      </c>
      <c r="K16" s="257"/>
      <c r="L16" s="257"/>
      <c r="M16" s="257"/>
      <c r="N16" s="197"/>
      <c r="O16" s="196"/>
      <c r="P16" s="196"/>
      <c r="Q16" s="196"/>
      <c r="R16" s="196"/>
      <c r="S16" s="200"/>
    </row>
    <row r="17" spans="1:19" ht="15.6">
      <c r="A17" s="443" t="str">
        <f t="shared" ca="1" si="0"/>
        <v>UFB-10 Debt</v>
      </c>
      <c r="B17" s="443">
        <f>ROW()</f>
        <v>17</v>
      </c>
      <c r="C17" s="443" t="str">
        <f>'Cover Page'!K6</f>
        <v>0122</v>
      </c>
      <c r="D17" s="443">
        <f>'Cover Page'!K4</f>
        <v>2023</v>
      </c>
      <c r="E17" s="443" t="s">
        <v>2031</v>
      </c>
      <c r="F17" s="443" t="s">
        <v>2190</v>
      </c>
      <c r="G17" s="443" t="s">
        <v>2192</v>
      </c>
      <c r="H17" s="454">
        <f>'Cover Page'!M38</f>
        <v>0</v>
      </c>
      <c r="I17" s="1" t="s">
        <v>2211</v>
      </c>
      <c r="J17" s="7" t="s">
        <v>230</v>
      </c>
      <c r="K17" s="256">
        <v>20940000</v>
      </c>
      <c r="L17" s="584">
        <v>841018.58</v>
      </c>
      <c r="M17" s="391">
        <f t="shared" ref="M17:M20" si="4">K17-L17</f>
        <v>20098981.420000002</v>
      </c>
      <c r="N17" s="197"/>
      <c r="O17" s="196" t="s">
        <v>233</v>
      </c>
      <c r="P17" s="391">
        <f>P6+P8+P10+P12</f>
        <v>4213644.37</v>
      </c>
      <c r="Q17" s="391">
        <f t="shared" ref="Q17:S17" si="5">Q6+Q8+Q10+Q12</f>
        <v>4659407</v>
      </c>
      <c r="R17" s="391">
        <f t="shared" si="5"/>
        <v>4935784</v>
      </c>
      <c r="S17" s="391">
        <f t="shared" si="5"/>
        <v>26409876.869999997</v>
      </c>
    </row>
    <row r="18" spans="1:19" ht="15.6">
      <c r="A18" s="443" t="str">
        <f t="shared" ca="1" si="0"/>
        <v>UFB-10 Debt</v>
      </c>
      <c r="B18" s="443">
        <f>ROW()</f>
        <v>18</v>
      </c>
      <c r="C18" s="443" t="str">
        <f>'Cover Page'!K6</f>
        <v>0122</v>
      </c>
      <c r="D18" s="443">
        <f>'Cover Page'!K4</f>
        <v>2023</v>
      </c>
      <c r="E18" s="443" t="s">
        <v>2031</v>
      </c>
      <c r="F18" s="443" t="s">
        <v>2190</v>
      </c>
      <c r="G18" s="443" t="s">
        <v>2193</v>
      </c>
      <c r="H18" s="454">
        <f>'Cover Page'!M38</f>
        <v>0</v>
      </c>
      <c r="I18" s="1" t="s">
        <v>2212</v>
      </c>
      <c r="J18" s="7" t="s">
        <v>231</v>
      </c>
      <c r="K18" s="256">
        <v>4500000</v>
      </c>
      <c r="L18" s="584"/>
      <c r="M18" s="391">
        <f t="shared" si="4"/>
        <v>4500000</v>
      </c>
      <c r="N18" s="197"/>
      <c r="O18" s="196" t="s">
        <v>235</v>
      </c>
      <c r="P18" s="391">
        <f>P7+P9+P11+P13</f>
        <v>1327440.3999999999</v>
      </c>
      <c r="Q18" s="391">
        <f t="shared" ref="Q18:S18" si="6">Q7+Q9+Q11+Q13</f>
        <v>1185799.02</v>
      </c>
      <c r="R18" s="391">
        <f t="shared" si="6"/>
        <v>1063673.28</v>
      </c>
      <c r="S18" s="391">
        <f t="shared" si="6"/>
        <v>3905896.6600000006</v>
      </c>
    </row>
    <row r="19" spans="1:19" ht="16.2" thickBot="1">
      <c r="A19" s="443" t="str">
        <f t="shared" ca="1" si="0"/>
        <v>UFB-10 Debt</v>
      </c>
      <c r="B19" s="443">
        <f>ROW()</f>
        <v>19</v>
      </c>
      <c r="C19" s="443" t="str">
        <f>'Cover Page'!K6</f>
        <v>0122</v>
      </c>
      <c r="D19" s="443">
        <f>'Cover Page'!K4</f>
        <v>2023</v>
      </c>
      <c r="E19" s="443" t="s">
        <v>2031</v>
      </c>
      <c r="F19" s="443" t="s">
        <v>2190</v>
      </c>
      <c r="G19" s="443" t="s">
        <v>2194</v>
      </c>
      <c r="H19" s="454">
        <f>'Cover Page'!M38</f>
        <v>0</v>
      </c>
      <c r="I19" s="1" t="s">
        <v>2213</v>
      </c>
      <c r="J19" s="7" t="s">
        <v>232</v>
      </c>
      <c r="K19" s="256">
        <v>14929350</v>
      </c>
      <c r="L19" s="584"/>
      <c r="M19" s="391">
        <f t="shared" si="4"/>
        <v>14929350</v>
      </c>
      <c r="N19" s="197"/>
      <c r="O19" s="1" t="s">
        <v>262</v>
      </c>
      <c r="P19" s="583">
        <f>+P15/'UFB-3 Appropriations Summary'!R28</f>
        <v>0.12841642565895767</v>
      </c>
      <c r="Q19" s="287"/>
      <c r="R19" s="288"/>
      <c r="S19" s="350"/>
    </row>
    <row r="20" spans="1:19" ht="16.2" thickTop="1">
      <c r="A20" s="443" t="str">
        <f t="shared" ca="1" si="0"/>
        <v>UFB-10 Debt</v>
      </c>
      <c r="B20" s="443">
        <f>ROW()</f>
        <v>20</v>
      </c>
      <c r="C20" s="443" t="str">
        <f>'Cover Page'!K6</f>
        <v>0122</v>
      </c>
      <c r="D20" s="443">
        <f>'Cover Page'!K4</f>
        <v>2023</v>
      </c>
      <c r="E20" s="443" t="s">
        <v>2031</v>
      </c>
      <c r="F20" s="443" t="s">
        <v>2190</v>
      </c>
      <c r="G20" s="443" t="s">
        <v>2195</v>
      </c>
      <c r="H20" s="454">
        <f>'Cover Page'!M38</f>
        <v>0</v>
      </c>
      <c r="I20" s="1" t="s">
        <v>2289</v>
      </c>
      <c r="J20" s="7" t="s">
        <v>234</v>
      </c>
      <c r="K20" s="256">
        <v>1821149.32</v>
      </c>
      <c r="L20" s="584"/>
      <c r="M20" s="391">
        <f t="shared" si="4"/>
        <v>1821149.32</v>
      </c>
      <c r="N20" s="197"/>
      <c r="O20" s="7"/>
      <c r="S20" s="11"/>
    </row>
    <row r="21" spans="1:19" ht="15.6">
      <c r="A21" s="443" t="str">
        <f t="shared" ca="1" si="0"/>
        <v>UFB-10 Debt</v>
      </c>
      <c r="B21" s="443">
        <f>ROW()</f>
        <v>21</v>
      </c>
      <c r="C21" s="443" t="str">
        <f>'Cover Page'!K6</f>
        <v>0122</v>
      </c>
      <c r="D21" s="443">
        <f>'Cover Page'!K4</f>
        <v>2023</v>
      </c>
      <c r="E21" s="443" t="s">
        <v>2031</v>
      </c>
      <c r="F21" s="443" t="s">
        <v>2190</v>
      </c>
      <c r="G21" s="443" t="s">
        <v>121</v>
      </c>
      <c r="H21" s="454">
        <f>'Cover Page'!M38</f>
        <v>0</v>
      </c>
      <c r="J21" s="32"/>
      <c r="K21" s="258"/>
      <c r="L21" s="259"/>
      <c r="M21" s="259"/>
      <c r="N21" s="197"/>
      <c r="O21" s="204" t="s">
        <v>237</v>
      </c>
      <c r="P21" s="673" t="s">
        <v>238</v>
      </c>
      <c r="Q21" s="674"/>
      <c r="R21" s="674"/>
      <c r="S21" s="675"/>
    </row>
    <row r="22" spans="1:19" ht="16.2" thickBot="1">
      <c r="A22" s="443" t="str">
        <f t="shared" ca="1" si="0"/>
        <v>UFB-10 Debt</v>
      </c>
      <c r="B22" s="443">
        <f>ROW()</f>
        <v>22</v>
      </c>
      <c r="C22" s="443" t="str">
        <f>'Cover Page'!K6</f>
        <v>0122</v>
      </c>
      <c r="D22" s="443">
        <f>'Cover Page'!K4</f>
        <v>2023</v>
      </c>
      <c r="E22" s="443" t="s">
        <v>2031</v>
      </c>
      <c r="F22" s="443" t="s">
        <v>2190</v>
      </c>
      <c r="G22" s="443" t="s">
        <v>2196</v>
      </c>
      <c r="H22" s="454">
        <f>'Cover Page'!M38</f>
        <v>0</v>
      </c>
      <c r="I22" s="1" t="s">
        <v>2214</v>
      </c>
      <c r="J22" s="201" t="s">
        <v>236</v>
      </c>
      <c r="K22" s="391">
        <f>SUM(K6:K20)</f>
        <v>73987088.319999993</v>
      </c>
      <c r="L22" s="391">
        <f>SUM(L6:L20)</f>
        <v>32637607.579999998</v>
      </c>
      <c r="M22" s="391">
        <f>SUM(M6:M20)</f>
        <v>41349480.740000002</v>
      </c>
      <c r="N22" s="197"/>
      <c r="O22" s="205" t="s">
        <v>239</v>
      </c>
      <c r="P22" s="256">
        <v>0</v>
      </c>
      <c r="Q22" s="256">
        <v>0</v>
      </c>
      <c r="R22" s="263">
        <v>0</v>
      </c>
      <c r="S22" s="256">
        <v>0</v>
      </c>
    </row>
    <row r="23" spans="1:19" ht="16.2" thickTop="1">
      <c r="A23" s="443" t="str">
        <f t="shared" ca="1" si="0"/>
        <v>UFB-10 Debt</v>
      </c>
      <c r="B23" s="443">
        <f>ROW()</f>
        <v>23</v>
      </c>
      <c r="C23" s="443" t="str">
        <f>'Cover Page'!K6</f>
        <v>0122</v>
      </c>
      <c r="D23" s="443">
        <f>'Cover Page'!K4</f>
        <v>2023</v>
      </c>
      <c r="E23" s="443" t="s">
        <v>2031</v>
      </c>
      <c r="F23" s="443" t="s">
        <v>2190</v>
      </c>
      <c r="G23" s="443" t="s">
        <v>121</v>
      </c>
      <c r="H23" s="454">
        <f>'Cover Page'!M38</f>
        <v>0</v>
      </c>
      <c r="I23" s="1" t="s">
        <v>2215</v>
      </c>
      <c r="J23" s="202"/>
      <c r="K23" s="203"/>
      <c r="L23" s="196"/>
      <c r="M23" s="196"/>
      <c r="N23" s="197"/>
      <c r="O23" s="205" t="s">
        <v>241</v>
      </c>
      <c r="P23" s="256">
        <v>0</v>
      </c>
      <c r="Q23" s="256">
        <v>0</v>
      </c>
      <c r="R23" s="263">
        <v>0</v>
      </c>
      <c r="S23" s="256">
        <v>0</v>
      </c>
    </row>
    <row r="24" spans="1:19" ht="15.6">
      <c r="A24" s="443" t="str">
        <f t="shared" ca="1" si="0"/>
        <v>UFB-10 Debt</v>
      </c>
      <c r="B24" s="443">
        <f>ROW()</f>
        <v>24</v>
      </c>
      <c r="C24" s="443" t="str">
        <f>'Cover Page'!K6</f>
        <v>0122</v>
      </c>
      <c r="D24" s="443">
        <f>'Cover Page'!K4</f>
        <v>2023</v>
      </c>
      <c r="E24" s="443" t="s">
        <v>2031</v>
      </c>
      <c r="F24" s="443" t="s">
        <v>2190</v>
      </c>
      <c r="G24" s="443" t="s">
        <v>121</v>
      </c>
      <c r="H24" s="454">
        <f>'Cover Page'!M38</f>
        <v>0</v>
      </c>
      <c r="I24" s="1" t="s">
        <v>2216</v>
      </c>
      <c r="J24" s="18"/>
      <c r="K24" s="196"/>
      <c r="L24" s="196"/>
      <c r="M24" s="196"/>
      <c r="N24" s="197"/>
      <c r="O24" s="205" t="s">
        <v>242</v>
      </c>
      <c r="P24" s="256">
        <v>0</v>
      </c>
      <c r="Q24" s="256">
        <v>0</v>
      </c>
      <c r="R24" s="263">
        <v>0</v>
      </c>
      <c r="S24" s="256">
        <v>0</v>
      </c>
    </row>
    <row r="25" spans="1:19" ht="16.2" thickBot="1">
      <c r="A25" s="443" t="str">
        <f t="shared" ca="1" si="0"/>
        <v>UFB-10 Debt</v>
      </c>
      <c r="B25" s="443">
        <f>ROW()</f>
        <v>25</v>
      </c>
      <c r="C25" s="443" t="str">
        <f>'Cover Page'!K6</f>
        <v>0122</v>
      </c>
      <c r="D25" s="443">
        <f>'Cover Page'!K4</f>
        <v>2023</v>
      </c>
      <c r="E25" s="443" t="s">
        <v>2031</v>
      </c>
      <c r="F25" s="443" t="s">
        <v>2190</v>
      </c>
      <c r="G25" s="443" t="s">
        <v>2197</v>
      </c>
      <c r="H25" s="454">
        <f>'Cover Page'!M38</f>
        <v>0</v>
      </c>
      <c r="I25" s="1" t="s">
        <v>2217</v>
      </c>
      <c r="J25" s="206" t="s">
        <v>240</v>
      </c>
      <c r="K25" s="392">
        <v>9210</v>
      </c>
      <c r="L25" s="196"/>
      <c r="M25" s="196"/>
      <c r="N25" s="197"/>
      <c r="O25" s="205" t="s">
        <v>243</v>
      </c>
      <c r="P25" s="256">
        <v>0</v>
      </c>
      <c r="Q25" s="256">
        <v>0</v>
      </c>
      <c r="R25" s="263">
        <v>0</v>
      </c>
      <c r="S25" s="256">
        <v>0</v>
      </c>
    </row>
    <row r="26" spans="1:19" ht="16.2" thickTop="1">
      <c r="A26" s="443" t="str">
        <f t="shared" ca="1" si="0"/>
        <v>UFB-10 Debt</v>
      </c>
      <c r="B26" s="443">
        <f>ROW()</f>
        <v>26</v>
      </c>
      <c r="C26" s="443" t="str">
        <f>'Cover Page'!K6</f>
        <v>0122</v>
      </c>
      <c r="D26" s="443">
        <f>'Cover Page'!K4</f>
        <v>2023</v>
      </c>
      <c r="E26" s="443" t="s">
        <v>2031</v>
      </c>
      <c r="F26" s="443" t="s">
        <v>2190</v>
      </c>
      <c r="G26" s="443" t="s">
        <v>121</v>
      </c>
      <c r="H26" s="454">
        <f>'Cover Page'!M38</f>
        <v>0</v>
      </c>
      <c r="J26" s="7"/>
      <c r="N26" s="207"/>
      <c r="O26" s="2"/>
      <c r="P26" s="3"/>
      <c r="Q26" s="3"/>
      <c r="R26" s="182"/>
      <c r="S26" s="208"/>
    </row>
    <row r="27" spans="1:19" ht="16.2" thickBot="1">
      <c r="A27" s="443" t="str">
        <f t="shared" ca="1" si="0"/>
        <v>UFB-10 Debt</v>
      </c>
      <c r="B27" s="443">
        <f>ROW()</f>
        <v>27</v>
      </c>
      <c r="C27" s="443" t="str">
        <f>'Cover Page'!K6</f>
        <v>0122</v>
      </c>
      <c r="D27" s="443">
        <f>'Cover Page'!K4</f>
        <v>2023</v>
      </c>
      <c r="E27" s="443" t="s">
        <v>2031</v>
      </c>
      <c r="F27" s="443" t="s">
        <v>2190</v>
      </c>
      <c r="G27" s="443" t="s">
        <v>2198</v>
      </c>
      <c r="H27" s="454">
        <f>'Cover Page'!M38</f>
        <v>0</v>
      </c>
      <c r="I27" s="1" t="s">
        <v>2198</v>
      </c>
      <c r="J27" s="206" t="s">
        <v>254</v>
      </c>
      <c r="K27" s="393">
        <f>K22/K25</f>
        <v>8033.3429229098801</v>
      </c>
      <c r="N27" s="28"/>
      <c r="O27" s="211" t="s">
        <v>245</v>
      </c>
      <c r="P27" s="427" t="s">
        <v>246</v>
      </c>
      <c r="Q27" s="428" t="s">
        <v>247</v>
      </c>
      <c r="R27" s="427" t="s">
        <v>248</v>
      </c>
      <c r="S27" s="11"/>
    </row>
    <row r="28" spans="1:19" ht="16.8" thickTop="1" thickBot="1">
      <c r="A28" s="443" t="str">
        <f t="shared" ca="1" si="0"/>
        <v>UFB-10 Debt</v>
      </c>
      <c r="B28" s="443">
        <f>ROW()</f>
        <v>28</v>
      </c>
      <c r="C28" s="443" t="str">
        <f>'Cover Page'!K6</f>
        <v>0122</v>
      </c>
      <c r="D28" s="443">
        <f>'Cover Page'!K4</f>
        <v>2023</v>
      </c>
      <c r="E28" s="443" t="s">
        <v>2031</v>
      </c>
      <c r="F28" s="443" t="s">
        <v>2190</v>
      </c>
      <c r="G28" s="443" t="s">
        <v>2199</v>
      </c>
      <c r="H28" s="454">
        <f>'Cover Page'!M38</f>
        <v>0</v>
      </c>
      <c r="I28" s="1" t="s">
        <v>2218</v>
      </c>
      <c r="J28" s="7" t="s">
        <v>255</v>
      </c>
      <c r="K28" s="393">
        <f>M22/K25</f>
        <v>4489.6287448425628</v>
      </c>
      <c r="N28" s="207"/>
      <c r="O28" s="73" t="s">
        <v>249</v>
      </c>
      <c r="P28" s="581"/>
      <c r="Q28" s="581" t="s">
        <v>2347</v>
      </c>
      <c r="R28" s="581"/>
      <c r="S28" s="212"/>
    </row>
    <row r="29" spans="1:19" ht="16.2" thickTop="1">
      <c r="A29" s="443" t="str">
        <f t="shared" ca="1" si="0"/>
        <v>UFB-10 Debt</v>
      </c>
      <c r="B29" s="443">
        <f>ROW()</f>
        <v>29</v>
      </c>
      <c r="C29" s="443" t="str">
        <f>'Cover Page'!K6</f>
        <v>0122</v>
      </c>
      <c r="D29" s="443">
        <f>'Cover Page'!K4</f>
        <v>2023</v>
      </c>
      <c r="E29" s="443" t="s">
        <v>2031</v>
      </c>
      <c r="F29" s="443" t="s">
        <v>2190</v>
      </c>
      <c r="G29" s="443" t="s">
        <v>121</v>
      </c>
      <c r="H29" s="454">
        <f>'Cover Page'!M38</f>
        <v>0</v>
      </c>
      <c r="I29" s="1" t="s">
        <v>2219</v>
      </c>
      <c r="J29" s="7"/>
      <c r="L29" s="209"/>
      <c r="M29" s="209"/>
      <c r="N29" s="213"/>
      <c r="O29" s="73" t="s">
        <v>251</v>
      </c>
      <c r="P29" s="582"/>
      <c r="Q29" s="582">
        <v>2019</v>
      </c>
      <c r="R29" s="582"/>
      <c r="S29" s="214"/>
    </row>
    <row r="30" spans="1:19" ht="15" thickBot="1">
      <c r="A30" s="443" t="str">
        <f t="shared" ca="1" si="0"/>
        <v>UFB-10 Debt</v>
      </c>
      <c r="B30" s="443">
        <f>ROW()</f>
        <v>30</v>
      </c>
      <c r="C30" s="443" t="str">
        <f>'Cover Page'!K6</f>
        <v>0122</v>
      </c>
      <c r="D30" s="443">
        <f>'Cover Page'!K4</f>
        <v>2023</v>
      </c>
      <c r="E30" s="443" t="s">
        <v>2031</v>
      </c>
      <c r="F30" s="443" t="s">
        <v>2190</v>
      </c>
      <c r="G30" s="443" t="s">
        <v>2200</v>
      </c>
      <c r="H30" s="454">
        <f>'Cover Page'!M38</f>
        <v>0</v>
      </c>
      <c r="J30" s="206" t="s">
        <v>244</v>
      </c>
      <c r="K30" s="210"/>
      <c r="L30" s="261">
        <v>2296006309.3299999</v>
      </c>
      <c r="M30" s="210"/>
      <c r="N30" s="213"/>
      <c r="S30" s="214"/>
    </row>
    <row r="31" spans="1:19" ht="18" thickTop="1">
      <c r="A31" s="443" t="str">
        <f t="shared" ca="1" si="0"/>
        <v>UFB-10 Debt</v>
      </c>
      <c r="B31" s="443">
        <f>ROW()</f>
        <v>31</v>
      </c>
      <c r="C31" s="443" t="str">
        <f>'Cover Page'!K6</f>
        <v>0122</v>
      </c>
      <c r="D31" s="443">
        <f>'Cover Page'!K4</f>
        <v>2023</v>
      </c>
      <c r="E31" s="443" t="s">
        <v>2031</v>
      </c>
      <c r="F31" s="443" t="s">
        <v>2190</v>
      </c>
      <c r="G31" s="443" t="s">
        <v>121</v>
      </c>
      <c r="H31" s="454">
        <f>'Cover Page'!M38</f>
        <v>0</v>
      </c>
      <c r="I31" s="1" t="s">
        <v>2220</v>
      </c>
      <c r="J31" s="7"/>
      <c r="N31" s="33"/>
      <c r="O31" s="262" t="s">
        <v>256</v>
      </c>
      <c r="P31" s="29"/>
      <c r="Q31" s="580"/>
      <c r="R31" s="29"/>
      <c r="S31" s="34"/>
    </row>
    <row r="32" spans="1:19" ht="15" thickBot="1">
      <c r="A32" s="443" t="str">
        <f t="shared" ca="1" si="0"/>
        <v>UFB-10 Debt</v>
      </c>
      <c r="B32" s="443">
        <f>ROW()</f>
        <v>32</v>
      </c>
      <c r="C32" s="443" t="str">
        <f>'Cover Page'!K6</f>
        <v>0122</v>
      </c>
      <c r="D32" s="443">
        <f>'Cover Page'!K4</f>
        <v>2023</v>
      </c>
      <c r="E32" s="443" t="s">
        <v>2031</v>
      </c>
      <c r="F32" s="443" t="s">
        <v>2190</v>
      </c>
      <c r="G32" s="443" t="s">
        <v>2201</v>
      </c>
      <c r="H32" s="454">
        <f>'Cover Page'!M38</f>
        <v>0</v>
      </c>
      <c r="I32" s="1" t="s">
        <v>2290</v>
      </c>
      <c r="J32" s="206" t="s">
        <v>250</v>
      </c>
      <c r="K32" s="215"/>
      <c r="L32" s="394">
        <f>M22/L30</f>
        <v>1.8009306234034801E-2</v>
      </c>
      <c r="M32" s="214"/>
    </row>
    <row r="33" spans="1:19" ht="14.4" thickTop="1">
      <c r="A33" s="443" t="str">
        <f t="shared" ca="1" si="0"/>
        <v>UFB-10 Debt</v>
      </c>
      <c r="B33" s="443">
        <f>ROW()</f>
        <v>33</v>
      </c>
      <c r="C33" s="443" t="str">
        <f>'Cover Page'!K6</f>
        <v>0122</v>
      </c>
      <c r="D33" s="443">
        <f>'Cover Page'!K4</f>
        <v>2023</v>
      </c>
      <c r="E33" s="443" t="s">
        <v>2031</v>
      </c>
      <c r="F33" s="443" t="s">
        <v>2190</v>
      </c>
      <c r="G33" s="443" t="s">
        <v>121</v>
      </c>
      <c r="H33" s="454">
        <f>'Cover Page'!M38</f>
        <v>0</v>
      </c>
      <c r="J33" s="32"/>
      <c r="K33" s="29"/>
      <c r="L33" s="29"/>
      <c r="M33" s="34"/>
      <c r="N33" s="273"/>
      <c r="O33" s="349" t="s">
        <v>273</v>
      </c>
      <c r="P33" s="273"/>
      <c r="Q33" s="273"/>
      <c r="R33" s="273"/>
      <c r="S33" s="273"/>
    </row>
    <row r="34" spans="1:19">
      <c r="A34" s="443" t="str">
        <f t="shared" ca="1" si="0"/>
        <v>UFB-10 Debt</v>
      </c>
      <c r="B34" s="443"/>
      <c r="C34" s="443"/>
      <c r="D34" s="443"/>
      <c r="E34" s="443"/>
      <c r="F34" s="443"/>
      <c r="G34" s="443"/>
      <c r="H34" s="445"/>
    </row>
    <row r="35" spans="1:19" ht="13.8">
      <c r="A35" s="453" t="str">
        <f ca="1">MID(CELL("filename",A24),FIND("]",CELL("filename",A24))+1,256)</f>
        <v>UFB-10 Debt</v>
      </c>
      <c r="B35" s="452"/>
      <c r="C35" s="443"/>
      <c r="D35" s="443"/>
      <c r="E35" s="443"/>
      <c r="F35" s="443"/>
      <c r="G35" s="443"/>
      <c r="H35" s="445"/>
      <c r="J35" s="273"/>
      <c r="K35" s="273"/>
      <c r="L35" s="273"/>
      <c r="M35" s="273"/>
    </row>
    <row r="36" spans="1:19">
      <c r="A36" s="453" t="str">
        <f ca="1">MID(CELL("filename",A24),FIND("]",CELL("filename",A24))+1,256)</f>
        <v>UFB-10 Debt</v>
      </c>
      <c r="B36" s="452"/>
      <c r="C36" s="443"/>
      <c r="D36" s="443"/>
      <c r="E36" s="443"/>
      <c r="F36" s="443"/>
      <c r="G36" s="443"/>
      <c r="H36" s="445"/>
    </row>
    <row r="37" spans="1:19">
      <c r="A37" s="453" t="str">
        <f t="shared" ref="A37:A41" ca="1" si="7">MID(CELL("filename",A25),FIND("]",CELL("filename",A25))+1,256)</f>
        <v>UFB-10 Debt</v>
      </c>
      <c r="B37" s="452"/>
      <c r="C37" s="443"/>
      <c r="D37" s="443"/>
      <c r="E37" s="443"/>
      <c r="F37" s="443"/>
      <c r="G37" s="443"/>
      <c r="H37" s="445"/>
    </row>
    <row r="38" spans="1:19">
      <c r="A38" s="453" t="str">
        <f t="shared" ca="1" si="7"/>
        <v>UFB-10 Debt</v>
      </c>
      <c r="B38" s="452"/>
      <c r="C38" s="443"/>
      <c r="D38" s="443"/>
      <c r="E38" s="443"/>
      <c r="F38" s="443"/>
      <c r="G38" s="443"/>
      <c r="H38" s="445"/>
    </row>
    <row r="39" spans="1:19">
      <c r="A39" s="453" t="str">
        <f t="shared" ca="1" si="7"/>
        <v>UFB-10 Debt</v>
      </c>
      <c r="B39" s="452"/>
      <c r="C39" s="443"/>
      <c r="D39" s="443"/>
      <c r="E39" s="443"/>
      <c r="F39" s="443"/>
      <c r="G39" s="443"/>
      <c r="H39" s="445"/>
    </row>
    <row r="40" spans="1:19">
      <c r="A40" s="453" t="str">
        <f t="shared" ca="1" si="7"/>
        <v>UFB-10 Debt</v>
      </c>
      <c r="B40" s="452"/>
      <c r="C40" s="443"/>
      <c r="D40" s="443"/>
      <c r="E40" s="443"/>
      <c r="F40" s="443"/>
      <c r="G40" s="443"/>
      <c r="H40" s="445"/>
    </row>
    <row r="41" spans="1:19">
      <c r="A41" s="453" t="str">
        <f t="shared" ca="1" si="7"/>
        <v>UFB-10 Debt</v>
      </c>
      <c r="B41" s="452"/>
      <c r="C41" s="443"/>
      <c r="D41" s="443"/>
      <c r="E41" s="443"/>
      <c r="F41" s="443"/>
      <c r="G41" s="443"/>
      <c r="H41" s="445"/>
    </row>
  </sheetData>
  <sheetProtection password="C7B6"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S49"/>
  <sheetViews>
    <sheetView topLeftCell="J1" workbookViewId="0">
      <selection activeCell="Q7" sqref="Q7"/>
    </sheetView>
  </sheetViews>
  <sheetFormatPr defaultColWidth="10" defaultRowHeight="13.8"/>
  <cols>
    <col min="1" max="9" width="10" style="135" hidden="1" customWidth="1"/>
    <col min="10" max="10" width="11.6640625" style="135" customWidth="1"/>
    <col min="11" max="11" width="30.33203125" style="135" customWidth="1"/>
    <col min="12" max="12" width="29.44140625" style="135" customWidth="1"/>
    <col min="13" max="13" width="36.88671875" style="135" customWidth="1"/>
    <col min="14" max="15" width="12.33203125" style="135" bestFit="1" customWidth="1"/>
    <col min="16" max="16" width="19.33203125" style="135" customWidth="1"/>
    <col min="17" max="18" width="10" style="135"/>
    <col min="19" max="19" width="10" style="135" customWidth="1"/>
    <col min="20" max="16384" width="10" style="135"/>
  </cols>
  <sheetData>
    <row r="1" spans="1:16" ht="17.399999999999999">
      <c r="A1" s="443" t="str">
        <f ca="1">MID(CELL("filename",A2),FIND("]",CELL("filename",A2))+1,256)</f>
        <v>UFB-11 Shared Services</v>
      </c>
      <c r="B1" s="443">
        <f>ROW()</f>
        <v>1</v>
      </c>
      <c r="C1" s="443" t="str">
        <f>'Cover Page'!K6</f>
        <v>0122</v>
      </c>
      <c r="D1" s="443">
        <f>'Cover Page'!K4</f>
        <v>2023</v>
      </c>
      <c r="E1" s="443" t="s">
        <v>2031</v>
      </c>
      <c r="F1" s="443" t="s">
        <v>2221</v>
      </c>
      <c r="G1" s="443"/>
      <c r="H1" s="454">
        <f>'Cover Page'!M38</f>
        <v>0</v>
      </c>
      <c r="J1" s="629" t="s">
        <v>286</v>
      </c>
      <c r="K1" s="629"/>
      <c r="L1" s="629"/>
      <c r="M1" s="629"/>
      <c r="N1" s="629"/>
      <c r="O1" s="629"/>
      <c r="P1" s="629"/>
    </row>
    <row r="2" spans="1:16" ht="14.4" thickBot="1">
      <c r="A2" s="443" t="str">
        <f ca="1">MID(CELL("filename",A2),FIND("]",CELL("filename",A2))+1,256)</f>
        <v>UFB-11 Shared Services</v>
      </c>
      <c r="B2" s="443">
        <f>ROW()</f>
        <v>2</v>
      </c>
      <c r="C2" s="443" t="str">
        <f>'Cover Page'!K6</f>
        <v>0122</v>
      </c>
      <c r="D2" s="443">
        <f>'Cover Page'!K4</f>
        <v>2023</v>
      </c>
      <c r="E2" s="443" t="s">
        <v>2031</v>
      </c>
      <c r="F2" s="443" t="s">
        <v>2221</v>
      </c>
      <c r="G2" s="443" t="s">
        <v>121</v>
      </c>
      <c r="H2" s="454">
        <f>'Cover Page'!M38</f>
        <v>0</v>
      </c>
    </row>
    <row r="3" spans="1:16" s="171" customFormat="1" ht="42" thickTop="1">
      <c r="A3" s="443" t="str">
        <f t="shared" ref="A3:A38" ca="1" si="0">MID(CELL("filename",A3),FIND("]",CELL("filename",A3))+1,256)</f>
        <v>UFB-11 Shared Services</v>
      </c>
      <c r="B3" s="443">
        <f>ROW()</f>
        <v>3</v>
      </c>
      <c r="C3" s="443" t="str">
        <f>'Cover Page'!K6</f>
        <v>0122</v>
      </c>
      <c r="D3" s="443">
        <f>'Cover Page'!K4</f>
        <v>2023</v>
      </c>
      <c r="E3" s="443" t="s">
        <v>2031</v>
      </c>
      <c r="F3" s="443" t="s">
        <v>2221</v>
      </c>
      <c r="G3" s="443" t="s">
        <v>121</v>
      </c>
      <c r="H3" s="454">
        <f>'Cover Page'!M38</f>
        <v>0</v>
      </c>
      <c r="J3" s="167" t="s">
        <v>258</v>
      </c>
      <c r="K3" s="167" t="s">
        <v>259</v>
      </c>
      <c r="L3" s="168" t="s">
        <v>203</v>
      </c>
      <c r="M3" s="168" t="s">
        <v>204</v>
      </c>
      <c r="N3" s="169" t="s">
        <v>205</v>
      </c>
      <c r="O3" s="170" t="s">
        <v>206</v>
      </c>
      <c r="P3" s="167" t="s">
        <v>207</v>
      </c>
    </row>
    <row r="4" spans="1:16" s="176" customFormat="1" ht="15.6">
      <c r="A4" s="443" t="str">
        <f t="shared" ca="1" si="0"/>
        <v>UFB-11 Shared Services</v>
      </c>
      <c r="B4" s="443">
        <f>ROW()</f>
        <v>4</v>
      </c>
      <c r="C4" s="443" t="str">
        <f>'Cover Page'!K6</f>
        <v>0122</v>
      </c>
      <c r="D4" s="443">
        <f>'Cover Page'!K4</f>
        <v>2023</v>
      </c>
      <c r="E4" s="443" t="s">
        <v>2031</v>
      </c>
      <c r="F4" s="443" t="s">
        <v>2221</v>
      </c>
      <c r="G4" s="443" t="s">
        <v>2222</v>
      </c>
      <c r="H4" s="454">
        <f>'Cover Page'!M38</f>
        <v>0</v>
      </c>
      <c r="J4" s="352" t="s">
        <v>281</v>
      </c>
      <c r="K4" s="172" t="s">
        <v>2310</v>
      </c>
      <c r="L4" s="172" t="s">
        <v>2311</v>
      </c>
      <c r="M4" s="173"/>
      <c r="N4" s="174">
        <v>44927</v>
      </c>
      <c r="O4" s="175">
        <v>45291</v>
      </c>
      <c r="P4" s="265">
        <v>44150</v>
      </c>
    </row>
    <row r="5" spans="1:16" s="176" customFormat="1" ht="15.6">
      <c r="A5" s="443" t="str">
        <f t="shared" ca="1" si="0"/>
        <v>UFB-11 Shared Services</v>
      </c>
      <c r="B5" s="443">
        <f>ROW()</f>
        <v>5</v>
      </c>
      <c r="C5" s="443" t="str">
        <f>'Cover Page'!K6</f>
        <v>0122</v>
      </c>
      <c r="D5" s="443">
        <f>'Cover Page'!K4</f>
        <v>2023</v>
      </c>
      <c r="E5" s="443" t="s">
        <v>2031</v>
      </c>
      <c r="F5" s="443" t="s">
        <v>2221</v>
      </c>
      <c r="G5" s="443" t="s">
        <v>2222</v>
      </c>
      <c r="H5" s="454">
        <f>'Cover Page'!M38</f>
        <v>0</v>
      </c>
      <c r="J5" s="352" t="s">
        <v>282</v>
      </c>
      <c r="K5" s="172" t="s">
        <v>2348</v>
      </c>
      <c r="L5" s="172" t="s">
        <v>2349</v>
      </c>
      <c r="M5" s="177"/>
      <c r="N5" s="174">
        <v>44927</v>
      </c>
      <c r="O5" s="175">
        <v>45291</v>
      </c>
      <c r="P5" s="266" t="s">
        <v>2350</v>
      </c>
    </row>
    <row r="6" spans="1:16" s="176" customFormat="1" ht="15.6">
      <c r="A6" s="443" t="str">
        <f t="shared" ca="1" si="0"/>
        <v>UFB-11 Shared Services</v>
      </c>
      <c r="B6" s="443">
        <f>ROW()</f>
        <v>6</v>
      </c>
      <c r="C6" s="443" t="str">
        <f>'Cover Page'!K6</f>
        <v>0122</v>
      </c>
      <c r="D6" s="443">
        <f>'Cover Page'!K4</f>
        <v>2023</v>
      </c>
      <c r="E6" s="443" t="s">
        <v>2031</v>
      </c>
      <c r="F6" s="443" t="s">
        <v>2221</v>
      </c>
      <c r="G6" s="443" t="s">
        <v>2222</v>
      </c>
      <c r="H6" s="454">
        <f>'Cover Page'!M38</f>
        <v>0</v>
      </c>
      <c r="J6" s="352" t="s">
        <v>281</v>
      </c>
      <c r="K6" s="172" t="s">
        <v>2358</v>
      </c>
      <c r="L6" s="172" t="s">
        <v>2359</v>
      </c>
      <c r="M6" s="177"/>
      <c r="N6" s="174">
        <v>44927</v>
      </c>
      <c r="O6" s="175">
        <v>45291</v>
      </c>
      <c r="P6" s="266">
        <v>29844</v>
      </c>
    </row>
    <row r="7" spans="1:16" s="176" customFormat="1" ht="15.6">
      <c r="A7" s="443" t="str">
        <f t="shared" ca="1" si="0"/>
        <v>UFB-11 Shared Services</v>
      </c>
      <c r="B7" s="443">
        <f>ROW()</f>
        <v>7</v>
      </c>
      <c r="C7" s="443" t="str">
        <f>'Cover Page'!K6</f>
        <v>0122</v>
      </c>
      <c r="D7" s="443">
        <f>'Cover Page'!K4</f>
        <v>2023</v>
      </c>
      <c r="E7" s="443" t="s">
        <v>2031</v>
      </c>
      <c r="F7" s="443" t="s">
        <v>2221</v>
      </c>
      <c r="G7" s="443" t="s">
        <v>2222</v>
      </c>
      <c r="H7" s="454">
        <f>'Cover Page'!M38</f>
        <v>0</v>
      </c>
      <c r="J7" s="352"/>
      <c r="K7" s="172"/>
      <c r="L7" s="172"/>
      <c r="M7" s="177"/>
      <c r="N7" s="174"/>
      <c r="O7" s="175"/>
      <c r="P7" s="266"/>
    </row>
    <row r="8" spans="1:16" s="176" customFormat="1" ht="15.6">
      <c r="A8" s="443" t="str">
        <f t="shared" ca="1" si="0"/>
        <v>UFB-11 Shared Services</v>
      </c>
      <c r="B8" s="443">
        <f>ROW()</f>
        <v>8</v>
      </c>
      <c r="C8" s="443" t="str">
        <f>'Cover Page'!K6</f>
        <v>0122</v>
      </c>
      <c r="D8" s="443">
        <f>'Cover Page'!K4</f>
        <v>2023</v>
      </c>
      <c r="E8" s="443" t="s">
        <v>2031</v>
      </c>
      <c r="F8" s="443" t="s">
        <v>2221</v>
      </c>
      <c r="G8" s="443" t="s">
        <v>2222</v>
      </c>
      <c r="H8" s="454">
        <f>'Cover Page'!M38</f>
        <v>0</v>
      </c>
      <c r="J8" s="352"/>
      <c r="K8" s="172"/>
      <c r="L8" s="172"/>
      <c r="M8" s="177"/>
      <c r="N8" s="174"/>
      <c r="O8" s="175"/>
      <c r="P8" s="266"/>
    </row>
    <row r="9" spans="1:16" s="176" customFormat="1" ht="15.6">
      <c r="A9" s="443" t="str">
        <f t="shared" ca="1" si="0"/>
        <v>UFB-11 Shared Services</v>
      </c>
      <c r="B9" s="443">
        <f>ROW()</f>
        <v>9</v>
      </c>
      <c r="C9" s="443" t="str">
        <f>'Cover Page'!K6</f>
        <v>0122</v>
      </c>
      <c r="D9" s="443">
        <f>'Cover Page'!K4</f>
        <v>2023</v>
      </c>
      <c r="E9" s="443" t="s">
        <v>2031</v>
      </c>
      <c r="F9" s="443" t="s">
        <v>2221</v>
      </c>
      <c r="G9" s="443" t="s">
        <v>2222</v>
      </c>
      <c r="H9" s="454">
        <f>'Cover Page'!M38</f>
        <v>0</v>
      </c>
      <c r="J9" s="352"/>
      <c r="K9" s="172"/>
      <c r="L9" s="172"/>
      <c r="M9" s="177"/>
      <c r="N9" s="174"/>
      <c r="O9" s="175"/>
      <c r="P9" s="266"/>
    </row>
    <row r="10" spans="1:16" s="176" customFormat="1" ht="15.6">
      <c r="A10" s="443" t="str">
        <f ca="1">MID(CELL("filename",A10),FIND("]",CELL("filename",A10))+1,256)</f>
        <v>UFB-11 Shared Services</v>
      </c>
      <c r="B10" s="443">
        <f>ROW()</f>
        <v>10</v>
      </c>
      <c r="C10" s="443" t="str">
        <f>'Cover Page'!K6</f>
        <v>0122</v>
      </c>
      <c r="D10" s="443">
        <f>'Cover Page'!K4</f>
        <v>2023</v>
      </c>
      <c r="E10" s="443" t="s">
        <v>2031</v>
      </c>
      <c r="F10" s="443" t="s">
        <v>2221</v>
      </c>
      <c r="G10" s="443" t="s">
        <v>2222</v>
      </c>
      <c r="H10" s="454">
        <f>'Cover Page'!M38</f>
        <v>0</v>
      </c>
      <c r="J10" s="352"/>
      <c r="K10" s="172"/>
      <c r="L10" s="172"/>
      <c r="M10" s="177"/>
      <c r="N10" s="174"/>
      <c r="O10" s="175"/>
      <c r="P10" s="266"/>
    </row>
    <row r="11" spans="1:16" s="176" customFormat="1" ht="15.6">
      <c r="A11" s="443" t="str">
        <f ca="1">MID(CELL("filename",A11),FIND("]",CELL("filename",A11))+1,256)</f>
        <v>UFB-11 Shared Services</v>
      </c>
      <c r="B11" s="443">
        <f>ROW()</f>
        <v>11</v>
      </c>
      <c r="C11" s="443" t="str">
        <f>'Cover Page'!K6</f>
        <v>0122</v>
      </c>
      <c r="D11" s="443">
        <f>'Cover Page'!K4</f>
        <v>2023</v>
      </c>
      <c r="E11" s="443" t="s">
        <v>2031</v>
      </c>
      <c r="F11" s="443" t="s">
        <v>2221</v>
      </c>
      <c r="G11" s="443" t="s">
        <v>2222</v>
      </c>
      <c r="H11" s="454">
        <f>'Cover Page'!M38</f>
        <v>0</v>
      </c>
      <c r="J11" s="352"/>
      <c r="K11" s="172"/>
      <c r="L11" s="172"/>
      <c r="M11" s="177"/>
      <c r="N11" s="174"/>
      <c r="O11" s="175"/>
      <c r="P11" s="266"/>
    </row>
    <row r="12" spans="1:16" s="176" customFormat="1" ht="15.6">
      <c r="A12" s="443" t="str">
        <f ca="1">MID(CELL("filename",A12),FIND("]",CELL("filename",A12))+1,256)</f>
        <v>UFB-11 Shared Services</v>
      </c>
      <c r="B12" s="443">
        <f>ROW()</f>
        <v>12</v>
      </c>
      <c r="C12" s="443" t="str">
        <f>'Cover Page'!K6</f>
        <v>0122</v>
      </c>
      <c r="D12" s="443">
        <f>'Cover Page'!K4</f>
        <v>2023</v>
      </c>
      <c r="E12" s="443" t="s">
        <v>2031</v>
      </c>
      <c r="F12" s="443" t="s">
        <v>2221</v>
      </c>
      <c r="G12" s="443" t="s">
        <v>2222</v>
      </c>
      <c r="H12" s="454">
        <f>'Cover Page'!M38</f>
        <v>0</v>
      </c>
      <c r="J12" s="352"/>
      <c r="K12" s="172"/>
      <c r="L12" s="172"/>
      <c r="M12" s="177"/>
      <c r="N12" s="174"/>
      <c r="O12" s="175"/>
      <c r="P12" s="266"/>
    </row>
    <row r="13" spans="1:16" s="176" customFormat="1" ht="15.75" customHeight="1">
      <c r="A13" s="443" t="str">
        <f ca="1">MID(CELL("filename",A13),FIND("]",CELL("filename",A13))+1,256)</f>
        <v>UFB-11 Shared Services</v>
      </c>
      <c r="B13" s="443">
        <f>ROW()</f>
        <v>13</v>
      </c>
      <c r="C13" s="443" t="str">
        <f>'Cover Page'!K6</f>
        <v>0122</v>
      </c>
      <c r="D13" s="443">
        <f>'Cover Page'!K4</f>
        <v>2023</v>
      </c>
      <c r="E13" s="443" t="s">
        <v>2031</v>
      </c>
      <c r="F13" s="443" t="s">
        <v>2221</v>
      </c>
      <c r="G13" s="443" t="s">
        <v>2222</v>
      </c>
      <c r="H13" s="454">
        <f>'Cover Page'!M38</f>
        <v>0</v>
      </c>
      <c r="J13" s="352"/>
      <c r="K13" s="172"/>
      <c r="L13" s="172"/>
      <c r="M13" s="177"/>
      <c r="N13" s="174"/>
      <c r="O13" s="175"/>
      <c r="P13" s="266"/>
    </row>
    <row r="14" spans="1:16" s="176" customFormat="1" ht="15.6">
      <c r="A14" s="443" t="str">
        <f t="shared" ca="1" si="0"/>
        <v>UFB-11 Shared Services</v>
      </c>
      <c r="B14" s="443">
        <f>ROW()</f>
        <v>14</v>
      </c>
      <c r="C14" s="443" t="str">
        <f>'Cover Page'!K6</f>
        <v>0122</v>
      </c>
      <c r="D14" s="443">
        <f>'Cover Page'!K4</f>
        <v>2023</v>
      </c>
      <c r="E14" s="443" t="s">
        <v>2031</v>
      </c>
      <c r="F14" s="443" t="s">
        <v>2221</v>
      </c>
      <c r="G14" s="443" t="s">
        <v>2222</v>
      </c>
      <c r="H14" s="454">
        <f>'Cover Page'!M38</f>
        <v>0</v>
      </c>
      <c r="J14" s="352"/>
      <c r="K14" s="172"/>
      <c r="L14" s="172"/>
      <c r="M14" s="173"/>
      <c r="N14" s="174"/>
      <c r="O14" s="175"/>
      <c r="P14" s="266"/>
    </row>
    <row r="15" spans="1:16" s="176" customFormat="1" ht="15.6">
      <c r="A15" s="443" t="str">
        <f t="shared" ca="1" si="0"/>
        <v>UFB-11 Shared Services</v>
      </c>
      <c r="B15" s="443">
        <f>ROW()</f>
        <v>15</v>
      </c>
      <c r="C15" s="443" t="str">
        <f>'Cover Page'!K6</f>
        <v>0122</v>
      </c>
      <c r="D15" s="443">
        <f>'Cover Page'!K4</f>
        <v>2023</v>
      </c>
      <c r="E15" s="443" t="s">
        <v>2031</v>
      </c>
      <c r="F15" s="443" t="s">
        <v>2221</v>
      </c>
      <c r="G15" s="443" t="s">
        <v>2222</v>
      </c>
      <c r="H15" s="454">
        <f>'Cover Page'!M38</f>
        <v>0</v>
      </c>
      <c r="J15" s="352"/>
      <c r="K15" s="172"/>
      <c r="L15" s="172"/>
      <c r="M15" s="173"/>
      <c r="N15" s="174"/>
      <c r="O15" s="175"/>
      <c r="P15" s="266"/>
    </row>
    <row r="16" spans="1:16" s="176" customFormat="1" ht="15.6">
      <c r="A16" s="443" t="str">
        <f t="shared" ca="1" si="0"/>
        <v>UFB-11 Shared Services</v>
      </c>
      <c r="B16" s="443">
        <f>ROW()</f>
        <v>16</v>
      </c>
      <c r="C16" s="443" t="str">
        <f>'Cover Page'!K6</f>
        <v>0122</v>
      </c>
      <c r="D16" s="443">
        <f>'Cover Page'!K4</f>
        <v>2023</v>
      </c>
      <c r="E16" s="443" t="s">
        <v>2031</v>
      </c>
      <c r="F16" s="443" t="s">
        <v>2221</v>
      </c>
      <c r="G16" s="443" t="s">
        <v>2222</v>
      </c>
      <c r="H16" s="454">
        <f>'Cover Page'!M38</f>
        <v>0</v>
      </c>
      <c r="J16" s="352"/>
      <c r="K16" s="172"/>
      <c r="L16" s="172"/>
      <c r="M16" s="173"/>
      <c r="N16" s="174"/>
      <c r="O16" s="175"/>
      <c r="P16" s="266"/>
    </row>
    <row r="17" spans="1:19" s="176" customFormat="1" ht="15.6">
      <c r="A17" s="443" t="str">
        <f t="shared" ca="1" si="0"/>
        <v>UFB-11 Shared Services</v>
      </c>
      <c r="B17" s="443">
        <f>ROW()</f>
        <v>17</v>
      </c>
      <c r="C17" s="443" t="str">
        <f>'Cover Page'!K6</f>
        <v>0122</v>
      </c>
      <c r="D17" s="443">
        <f>'Cover Page'!K4</f>
        <v>2023</v>
      </c>
      <c r="E17" s="443" t="s">
        <v>2031</v>
      </c>
      <c r="F17" s="443" t="s">
        <v>2221</v>
      </c>
      <c r="G17" s="443" t="s">
        <v>2222</v>
      </c>
      <c r="H17" s="454">
        <f>'Cover Page'!M25</f>
        <v>45427</v>
      </c>
      <c r="J17" s="352"/>
      <c r="K17" s="172"/>
      <c r="L17" s="172"/>
      <c r="M17" s="173"/>
      <c r="N17" s="174"/>
      <c r="O17" s="175"/>
      <c r="P17" s="266"/>
    </row>
    <row r="18" spans="1:19" s="176" customFormat="1" ht="15.6">
      <c r="A18" s="443" t="str">
        <f t="shared" ca="1" si="0"/>
        <v>UFB-11 Shared Services</v>
      </c>
      <c r="B18" s="443">
        <f>ROW()</f>
        <v>18</v>
      </c>
      <c r="C18" s="443" t="str">
        <f>'Cover Page'!K6</f>
        <v>0122</v>
      </c>
      <c r="D18" s="443">
        <f>'Cover Page'!K4</f>
        <v>2023</v>
      </c>
      <c r="E18" s="443" t="s">
        <v>2031</v>
      </c>
      <c r="F18" s="443" t="s">
        <v>2221</v>
      </c>
      <c r="G18" s="443" t="s">
        <v>2222</v>
      </c>
      <c r="H18" s="454">
        <f>'Cover Page'!M25</f>
        <v>45427</v>
      </c>
      <c r="J18" s="352"/>
      <c r="K18" s="172"/>
      <c r="L18" s="172"/>
      <c r="M18" s="173"/>
      <c r="N18" s="174"/>
      <c r="O18" s="175"/>
      <c r="P18" s="266"/>
    </row>
    <row r="19" spans="1:19" s="176" customFormat="1" ht="15.6">
      <c r="A19" s="443" t="str">
        <f t="shared" ca="1" si="0"/>
        <v>UFB-11 Shared Services</v>
      </c>
      <c r="B19" s="443">
        <f>ROW()</f>
        <v>19</v>
      </c>
      <c r="C19" s="443" t="str">
        <f>'Cover Page'!K6</f>
        <v>0122</v>
      </c>
      <c r="D19" s="443">
        <f>'Cover Page'!K4</f>
        <v>2023</v>
      </c>
      <c r="E19" s="443" t="s">
        <v>2031</v>
      </c>
      <c r="F19" s="443" t="s">
        <v>2221</v>
      </c>
      <c r="G19" s="443" t="s">
        <v>2222</v>
      </c>
      <c r="H19" s="454">
        <f>'Cover Page'!M25</f>
        <v>45427</v>
      </c>
      <c r="J19" s="352"/>
      <c r="K19" s="172"/>
      <c r="L19" s="172"/>
      <c r="M19" s="173" t="s">
        <v>121</v>
      </c>
      <c r="N19" s="174"/>
      <c r="O19" s="175"/>
      <c r="P19" s="266"/>
    </row>
    <row r="20" spans="1:19" s="176" customFormat="1" ht="15.6">
      <c r="A20" s="443" t="str">
        <f t="shared" ca="1" si="0"/>
        <v>UFB-11 Shared Services</v>
      </c>
      <c r="B20" s="443">
        <f>ROW()</f>
        <v>20</v>
      </c>
      <c r="C20" s="443" t="str">
        <f>'Cover Page'!K6</f>
        <v>0122</v>
      </c>
      <c r="D20" s="443">
        <f>'Cover Page'!K4</f>
        <v>2023</v>
      </c>
      <c r="E20" s="443" t="s">
        <v>2031</v>
      </c>
      <c r="F20" s="443" t="s">
        <v>2221</v>
      </c>
      <c r="G20" s="443" t="s">
        <v>2222</v>
      </c>
      <c r="H20" s="454">
        <f>'Cover Page'!M25</f>
        <v>45427</v>
      </c>
      <c r="J20" s="352"/>
      <c r="K20" s="172"/>
      <c r="L20" s="172"/>
      <c r="M20" s="173"/>
      <c r="N20" s="174"/>
      <c r="O20" s="175"/>
      <c r="P20" s="266"/>
    </row>
    <row r="21" spans="1:19" s="176" customFormat="1" ht="15.6">
      <c r="A21" s="443" t="str">
        <f t="shared" ca="1" si="0"/>
        <v>UFB-11 Shared Services</v>
      </c>
      <c r="B21" s="443">
        <f>ROW()</f>
        <v>21</v>
      </c>
      <c r="C21" s="443" t="str">
        <f>'Cover Page'!K6</f>
        <v>0122</v>
      </c>
      <c r="D21" s="443">
        <f>'Cover Page'!K4</f>
        <v>2023</v>
      </c>
      <c r="E21" s="443" t="s">
        <v>2031</v>
      </c>
      <c r="F21" s="443" t="s">
        <v>2221</v>
      </c>
      <c r="G21" s="443" t="s">
        <v>2222</v>
      </c>
      <c r="H21" s="454">
        <f>'Cover Page'!M25</f>
        <v>45427</v>
      </c>
      <c r="J21" s="352"/>
      <c r="K21" s="172"/>
      <c r="L21" s="172"/>
      <c r="M21" s="173"/>
      <c r="N21" s="174"/>
      <c r="O21" s="175"/>
      <c r="P21" s="266"/>
      <c r="S21" s="593" t="s">
        <v>281</v>
      </c>
    </row>
    <row r="22" spans="1:19" s="176" customFormat="1" ht="15.6">
      <c r="A22" s="443" t="str">
        <f t="shared" ca="1" si="0"/>
        <v>UFB-11 Shared Services</v>
      </c>
      <c r="B22" s="443">
        <f>ROW()</f>
        <v>22</v>
      </c>
      <c r="C22" s="443" t="str">
        <f>'Cover Page'!K6</f>
        <v>0122</v>
      </c>
      <c r="D22" s="443">
        <f>'Cover Page'!K4</f>
        <v>2023</v>
      </c>
      <c r="E22" s="443" t="s">
        <v>2031</v>
      </c>
      <c r="F22" s="443" t="s">
        <v>2221</v>
      </c>
      <c r="G22" s="443" t="s">
        <v>2222</v>
      </c>
      <c r="H22" s="454">
        <f>'Cover Page'!M25</f>
        <v>45427</v>
      </c>
      <c r="J22" s="352"/>
      <c r="K22" s="172"/>
      <c r="L22" s="172"/>
      <c r="M22" s="173"/>
      <c r="N22" s="174"/>
      <c r="O22" s="175"/>
      <c r="P22" s="266"/>
      <c r="S22" s="593" t="s">
        <v>282</v>
      </c>
    </row>
    <row r="23" spans="1:19" s="176" customFormat="1" ht="15.6">
      <c r="A23" s="443" t="str">
        <f t="shared" ca="1" si="0"/>
        <v>UFB-11 Shared Services</v>
      </c>
      <c r="B23" s="443">
        <f>ROW()</f>
        <v>23</v>
      </c>
      <c r="C23" s="443" t="str">
        <f>'Cover Page'!K6</f>
        <v>0122</v>
      </c>
      <c r="D23" s="443">
        <f>'Cover Page'!K4</f>
        <v>2023</v>
      </c>
      <c r="E23" s="443" t="s">
        <v>2031</v>
      </c>
      <c r="F23" s="443" t="s">
        <v>2221</v>
      </c>
      <c r="G23" s="443" t="s">
        <v>2222</v>
      </c>
      <c r="H23" s="454">
        <f>'Cover Page'!M25</f>
        <v>45427</v>
      </c>
      <c r="J23" s="352"/>
      <c r="K23" s="172"/>
      <c r="L23" s="172"/>
      <c r="M23" s="173"/>
      <c r="N23" s="174"/>
      <c r="O23" s="175"/>
      <c r="P23" s="266"/>
      <c r="S23" s="594"/>
    </row>
    <row r="24" spans="1:19" s="176" customFormat="1" ht="15.6">
      <c r="A24" s="443" t="str">
        <f t="shared" ca="1" si="0"/>
        <v>UFB-11 Shared Services</v>
      </c>
      <c r="B24" s="443">
        <f>ROW()</f>
        <v>24</v>
      </c>
      <c r="C24" s="443" t="str">
        <f>'Cover Page'!K6</f>
        <v>0122</v>
      </c>
      <c r="D24" s="443">
        <f>'Cover Page'!K4</f>
        <v>2023</v>
      </c>
      <c r="E24" s="443" t="s">
        <v>2031</v>
      </c>
      <c r="F24" s="443" t="s">
        <v>2221</v>
      </c>
      <c r="G24" s="443" t="s">
        <v>2222</v>
      </c>
      <c r="H24" s="454">
        <f>'Cover Page'!M25</f>
        <v>45427</v>
      </c>
      <c r="J24" s="352"/>
      <c r="K24" s="172"/>
      <c r="L24" s="172"/>
      <c r="M24" s="173"/>
      <c r="N24" s="174"/>
      <c r="O24" s="175"/>
      <c r="P24" s="266"/>
      <c r="S24" s="594"/>
    </row>
    <row r="25" spans="1:19" s="176" customFormat="1" ht="15.6">
      <c r="A25" s="443" t="str">
        <f t="shared" ca="1" si="0"/>
        <v>UFB-11 Shared Services</v>
      </c>
      <c r="B25" s="443">
        <f>ROW()</f>
        <v>25</v>
      </c>
      <c r="C25" s="443" t="str">
        <f>'Cover Page'!K6</f>
        <v>0122</v>
      </c>
      <c r="D25" s="443">
        <f>'Cover Page'!K4</f>
        <v>2023</v>
      </c>
      <c r="E25" s="443" t="s">
        <v>2031</v>
      </c>
      <c r="F25" s="443" t="s">
        <v>2221</v>
      </c>
      <c r="G25" s="443" t="s">
        <v>2222</v>
      </c>
      <c r="H25" s="454">
        <f>'Cover Page'!M25</f>
        <v>45427</v>
      </c>
      <c r="J25" s="352"/>
      <c r="K25" s="172"/>
      <c r="L25" s="172"/>
      <c r="M25" s="173"/>
      <c r="N25" s="174"/>
      <c r="O25" s="175"/>
      <c r="P25" s="266"/>
      <c r="S25" s="594"/>
    </row>
    <row r="26" spans="1:19" s="176" customFormat="1" ht="15.6">
      <c r="A26" s="443" t="str">
        <f t="shared" ca="1" si="0"/>
        <v>UFB-11 Shared Services</v>
      </c>
      <c r="B26" s="443">
        <f>ROW()</f>
        <v>26</v>
      </c>
      <c r="C26" s="443" t="str">
        <f>'Cover Page'!K6</f>
        <v>0122</v>
      </c>
      <c r="D26" s="443">
        <f>'Cover Page'!K4</f>
        <v>2023</v>
      </c>
      <c r="E26" s="443" t="s">
        <v>2031</v>
      </c>
      <c r="F26" s="443" t="s">
        <v>2221</v>
      </c>
      <c r="G26" s="443" t="s">
        <v>2222</v>
      </c>
      <c r="H26" s="454">
        <f>'Cover Page'!M25</f>
        <v>45427</v>
      </c>
      <c r="J26" s="352"/>
      <c r="K26" s="172"/>
      <c r="L26" s="172"/>
      <c r="M26" s="173"/>
      <c r="N26" s="174"/>
      <c r="O26" s="175"/>
      <c r="P26" s="266"/>
      <c r="S26" s="594"/>
    </row>
    <row r="27" spans="1:19" s="176" customFormat="1" ht="15.6">
      <c r="A27" s="443" t="str">
        <f t="shared" ca="1" si="0"/>
        <v>UFB-11 Shared Services</v>
      </c>
      <c r="B27" s="443">
        <f>ROW()</f>
        <v>27</v>
      </c>
      <c r="C27" s="443" t="str">
        <f>'Cover Page'!K6</f>
        <v>0122</v>
      </c>
      <c r="D27" s="443">
        <f>'Cover Page'!K4</f>
        <v>2023</v>
      </c>
      <c r="E27" s="443" t="s">
        <v>2031</v>
      </c>
      <c r="F27" s="443" t="s">
        <v>2221</v>
      </c>
      <c r="G27" s="443" t="s">
        <v>2222</v>
      </c>
      <c r="H27" s="454">
        <f>'Cover Page'!M25</f>
        <v>45427</v>
      </c>
      <c r="J27" s="352"/>
      <c r="K27" s="172"/>
      <c r="L27" s="172"/>
      <c r="M27" s="173"/>
      <c r="N27" s="370"/>
      <c r="O27" s="371"/>
      <c r="P27" s="266"/>
      <c r="S27" s="594"/>
    </row>
    <row r="28" spans="1:19" s="176" customFormat="1" ht="15.6">
      <c r="A28" s="443" t="str">
        <f t="shared" ca="1" si="0"/>
        <v>UFB-11 Shared Services</v>
      </c>
      <c r="B28" s="443">
        <f>ROW()</f>
        <v>28</v>
      </c>
      <c r="C28" s="443" t="str">
        <f>'Cover Page'!K6</f>
        <v>0122</v>
      </c>
      <c r="D28" s="443">
        <f>'Cover Page'!K4</f>
        <v>2023</v>
      </c>
      <c r="E28" s="443" t="s">
        <v>2031</v>
      </c>
      <c r="F28" s="443" t="s">
        <v>2221</v>
      </c>
      <c r="G28" s="443" t="s">
        <v>2222</v>
      </c>
      <c r="H28" s="454">
        <f>'Cover Page'!M25</f>
        <v>45427</v>
      </c>
      <c r="J28" s="352"/>
      <c r="K28" s="172"/>
      <c r="L28" s="172"/>
      <c r="M28" s="173"/>
      <c r="N28" s="174"/>
      <c r="O28" s="175"/>
      <c r="P28" s="266"/>
      <c r="S28" s="594"/>
    </row>
    <row r="29" spans="1:19" s="176" customFormat="1" ht="15.6">
      <c r="A29" s="443" t="str">
        <f t="shared" ca="1" si="0"/>
        <v>UFB-11 Shared Services</v>
      </c>
      <c r="B29" s="443">
        <f>ROW()</f>
        <v>29</v>
      </c>
      <c r="C29" s="443" t="str">
        <f>'Cover Page'!K6</f>
        <v>0122</v>
      </c>
      <c r="D29" s="443">
        <f>'Cover Page'!K4</f>
        <v>2023</v>
      </c>
      <c r="E29" s="443" t="s">
        <v>2031</v>
      </c>
      <c r="F29" s="443" t="s">
        <v>2221</v>
      </c>
      <c r="G29" s="443" t="s">
        <v>2222</v>
      </c>
      <c r="H29" s="454">
        <f>'Cover Page'!M38</f>
        <v>0</v>
      </c>
      <c r="J29" s="352"/>
      <c r="K29" s="172"/>
      <c r="L29" s="172"/>
      <c r="M29" s="173"/>
      <c r="N29" s="174"/>
      <c r="O29" s="175"/>
      <c r="P29" s="266"/>
      <c r="S29" s="594"/>
    </row>
    <row r="30" spans="1:19" s="176" customFormat="1" ht="15.6">
      <c r="A30" s="443" t="str">
        <f t="shared" ca="1" si="0"/>
        <v>UFB-11 Shared Services</v>
      </c>
      <c r="B30" s="443">
        <f>ROW()</f>
        <v>30</v>
      </c>
      <c r="C30" s="443" t="str">
        <f>'Cover Page'!K6</f>
        <v>0122</v>
      </c>
      <c r="D30" s="443">
        <f>'Cover Page'!K4</f>
        <v>2023</v>
      </c>
      <c r="E30" s="443" t="s">
        <v>2031</v>
      </c>
      <c r="F30" s="443" t="s">
        <v>2221</v>
      </c>
      <c r="G30" s="443" t="s">
        <v>2222</v>
      </c>
      <c r="H30" s="454">
        <f>'Cover Page'!M38</f>
        <v>0</v>
      </c>
      <c r="J30" s="352"/>
      <c r="K30" s="172"/>
      <c r="L30" s="172"/>
      <c r="M30" s="173"/>
      <c r="N30" s="174"/>
      <c r="O30" s="175"/>
      <c r="P30" s="266"/>
      <c r="S30" s="594"/>
    </row>
    <row r="31" spans="1:19" s="176" customFormat="1" ht="15.6">
      <c r="A31" s="443" t="str">
        <f t="shared" ca="1" si="0"/>
        <v>UFB-11 Shared Services</v>
      </c>
      <c r="B31" s="443">
        <f>ROW()</f>
        <v>31</v>
      </c>
      <c r="C31" s="443" t="str">
        <f>'Cover Page'!K6</f>
        <v>0122</v>
      </c>
      <c r="D31" s="443">
        <f>'Cover Page'!K4</f>
        <v>2023</v>
      </c>
      <c r="E31" s="443" t="s">
        <v>2031</v>
      </c>
      <c r="F31" s="443" t="s">
        <v>2221</v>
      </c>
      <c r="G31" s="443" t="s">
        <v>2222</v>
      </c>
      <c r="H31" s="454">
        <f>'Cover Page'!M38</f>
        <v>0</v>
      </c>
      <c r="J31" s="352"/>
      <c r="K31" s="172"/>
      <c r="L31" s="172"/>
      <c r="M31" s="173" t="s">
        <v>121</v>
      </c>
      <c r="N31" s="174"/>
      <c r="O31" s="175"/>
      <c r="P31" s="266"/>
      <c r="S31" s="594"/>
    </row>
    <row r="32" spans="1:19" s="176" customFormat="1" ht="15.6">
      <c r="A32" s="443" t="str">
        <f t="shared" ca="1" si="0"/>
        <v>UFB-11 Shared Services</v>
      </c>
      <c r="B32" s="443">
        <f>ROW()</f>
        <v>32</v>
      </c>
      <c r="C32" s="443" t="str">
        <f>'Cover Page'!K6</f>
        <v>0122</v>
      </c>
      <c r="D32" s="443">
        <f>'Cover Page'!K4</f>
        <v>2023</v>
      </c>
      <c r="E32" s="443" t="s">
        <v>2031</v>
      </c>
      <c r="F32" s="443" t="s">
        <v>2221</v>
      </c>
      <c r="G32" s="443" t="s">
        <v>2222</v>
      </c>
      <c r="H32" s="454">
        <f>'Cover Page'!M38</f>
        <v>0</v>
      </c>
      <c r="J32" s="352"/>
      <c r="K32" s="172"/>
      <c r="L32" s="172"/>
      <c r="M32" s="173"/>
      <c r="N32" s="174"/>
      <c r="O32" s="175"/>
      <c r="P32" s="266"/>
      <c r="S32" s="594"/>
    </row>
    <row r="33" spans="1:19" s="176" customFormat="1" ht="15.6">
      <c r="A33" s="443" t="str">
        <f t="shared" ca="1" si="0"/>
        <v>UFB-11 Shared Services</v>
      </c>
      <c r="B33" s="443">
        <f>ROW()</f>
        <v>33</v>
      </c>
      <c r="C33" s="443" t="str">
        <f>'Cover Page'!K6</f>
        <v>0122</v>
      </c>
      <c r="D33" s="443">
        <f>'Cover Page'!K4</f>
        <v>2023</v>
      </c>
      <c r="E33" s="443" t="s">
        <v>2031</v>
      </c>
      <c r="F33" s="443" t="s">
        <v>2221</v>
      </c>
      <c r="G33" s="443" t="s">
        <v>2222</v>
      </c>
      <c r="H33" s="454">
        <f>'Cover Page'!M38</f>
        <v>0</v>
      </c>
      <c r="J33" s="352"/>
      <c r="K33" s="172"/>
      <c r="L33" s="172"/>
      <c r="M33" s="173"/>
      <c r="N33" s="174"/>
      <c r="O33" s="175"/>
      <c r="P33" s="266"/>
      <c r="S33" s="593" t="s">
        <v>281</v>
      </c>
    </row>
    <row r="34" spans="1:19" s="176" customFormat="1" ht="15.6">
      <c r="A34" s="443" t="str">
        <f t="shared" ca="1" si="0"/>
        <v>UFB-11 Shared Services</v>
      </c>
      <c r="B34" s="443">
        <f>ROW()</f>
        <v>34</v>
      </c>
      <c r="C34" s="443" t="str">
        <f>'Cover Page'!K6</f>
        <v>0122</v>
      </c>
      <c r="D34" s="443">
        <f>'Cover Page'!K4</f>
        <v>2023</v>
      </c>
      <c r="E34" s="443" t="s">
        <v>2031</v>
      </c>
      <c r="F34" s="443" t="s">
        <v>2221</v>
      </c>
      <c r="G34" s="443" t="s">
        <v>2222</v>
      </c>
      <c r="H34" s="454">
        <f>'Cover Page'!M38</f>
        <v>0</v>
      </c>
      <c r="J34" s="352"/>
      <c r="K34" s="172"/>
      <c r="L34" s="172"/>
      <c r="M34" s="173"/>
      <c r="N34" s="174"/>
      <c r="O34" s="175"/>
      <c r="P34" s="266"/>
      <c r="S34" s="593" t="s">
        <v>282</v>
      </c>
    </row>
    <row r="35" spans="1:19" s="176" customFormat="1" ht="15.6">
      <c r="A35" s="443" t="str">
        <f t="shared" ca="1" si="0"/>
        <v>UFB-11 Shared Services</v>
      </c>
      <c r="B35" s="443">
        <f>ROW()</f>
        <v>35</v>
      </c>
      <c r="C35" s="443" t="str">
        <f>'Cover Page'!K6</f>
        <v>0122</v>
      </c>
      <c r="D35" s="443">
        <f>'Cover Page'!K4</f>
        <v>2023</v>
      </c>
      <c r="E35" s="443" t="s">
        <v>2031</v>
      </c>
      <c r="F35" s="443" t="s">
        <v>2221</v>
      </c>
      <c r="G35" s="443" t="s">
        <v>2222</v>
      </c>
      <c r="H35" s="454">
        <f>'Cover Page'!M38</f>
        <v>0</v>
      </c>
      <c r="J35" s="352"/>
      <c r="K35" s="172"/>
      <c r="L35" s="172"/>
      <c r="M35" s="173"/>
      <c r="N35" s="174"/>
      <c r="O35" s="175"/>
      <c r="P35" s="266"/>
    </row>
    <row r="36" spans="1:19" s="176" customFormat="1" ht="15.6">
      <c r="A36" s="443" t="str">
        <f t="shared" ca="1" si="0"/>
        <v>UFB-11 Shared Services</v>
      </c>
      <c r="B36" s="443">
        <f>ROW()</f>
        <v>36</v>
      </c>
      <c r="C36" s="443" t="str">
        <f>'Cover Page'!K6</f>
        <v>0122</v>
      </c>
      <c r="D36" s="443">
        <f>'Cover Page'!K4</f>
        <v>2023</v>
      </c>
      <c r="E36" s="443" t="s">
        <v>2031</v>
      </c>
      <c r="F36" s="443" t="s">
        <v>2221</v>
      </c>
      <c r="G36" s="443" t="s">
        <v>2222</v>
      </c>
      <c r="H36" s="454">
        <f>'Cover Page'!M35</f>
        <v>0</v>
      </c>
      <c r="J36" s="352"/>
      <c r="K36" s="172"/>
      <c r="L36" s="172"/>
      <c r="M36" s="173"/>
      <c r="N36" s="174"/>
      <c r="O36" s="175"/>
      <c r="P36" s="266"/>
    </row>
    <row r="37" spans="1:19" s="176" customFormat="1" ht="15.6">
      <c r="A37" s="443" t="str">
        <f t="shared" ca="1" si="0"/>
        <v>UFB-11 Shared Services</v>
      </c>
      <c r="B37" s="443">
        <f>ROW()</f>
        <v>37</v>
      </c>
      <c r="C37" s="443" t="str">
        <f>'Cover Page'!K6</f>
        <v>0122</v>
      </c>
      <c r="D37" s="443">
        <f>'Cover Page'!K4</f>
        <v>2023</v>
      </c>
      <c r="E37" s="443" t="s">
        <v>2031</v>
      </c>
      <c r="F37" s="443" t="s">
        <v>2221</v>
      </c>
      <c r="G37" s="443" t="s">
        <v>2222</v>
      </c>
      <c r="H37" s="454">
        <f>'Cover Page'!M35</f>
        <v>0</v>
      </c>
      <c r="J37" s="352"/>
      <c r="K37" s="172"/>
      <c r="L37" s="172"/>
      <c r="M37" s="173"/>
      <c r="N37" s="174"/>
      <c r="O37" s="175"/>
      <c r="P37" s="266"/>
    </row>
    <row r="38" spans="1:19" s="176" customFormat="1" ht="15.6">
      <c r="A38" s="443" t="str">
        <f t="shared" ca="1" si="0"/>
        <v>UFB-11 Shared Services</v>
      </c>
      <c r="B38" s="443">
        <f>ROW()</f>
        <v>38</v>
      </c>
      <c r="C38" s="443" t="str">
        <f>'Cover Page'!K6</f>
        <v>0122</v>
      </c>
      <c r="D38" s="443">
        <f>'Cover Page'!K4</f>
        <v>2023</v>
      </c>
      <c r="E38" s="443" t="s">
        <v>2031</v>
      </c>
      <c r="F38" s="443" t="s">
        <v>2221</v>
      </c>
      <c r="G38" s="443" t="s">
        <v>2222</v>
      </c>
      <c r="H38" s="454">
        <f>'Cover Page'!M38</f>
        <v>0</v>
      </c>
      <c r="J38" s="352"/>
      <c r="K38" s="172"/>
      <c r="L38" s="172"/>
      <c r="M38" s="173"/>
      <c r="N38" s="174"/>
      <c r="O38" s="175"/>
      <c r="P38" s="266"/>
    </row>
    <row r="39" spans="1:19">
      <c r="A39" s="443"/>
      <c r="B39" s="443"/>
      <c r="C39" s="443"/>
      <c r="D39" s="443"/>
      <c r="E39" s="443"/>
      <c r="F39" s="443"/>
      <c r="G39" s="443"/>
      <c r="H39" s="445"/>
    </row>
    <row r="40" spans="1:19" ht="16.5" customHeight="1">
      <c r="A40" s="443"/>
      <c r="B40" s="443"/>
      <c r="C40" s="443"/>
      <c r="D40" s="443"/>
      <c r="E40" s="443"/>
      <c r="F40" s="443"/>
      <c r="G40" s="443"/>
      <c r="H40" s="445"/>
      <c r="J40" s="676" t="s">
        <v>208</v>
      </c>
      <c r="K40" s="676"/>
      <c r="L40" s="676"/>
      <c r="M40" s="676"/>
      <c r="N40" s="676"/>
      <c r="O40" s="676"/>
      <c r="P40" s="676"/>
    </row>
    <row r="41" spans="1:19" ht="15.6">
      <c r="A41" s="443"/>
      <c r="B41" s="443"/>
      <c r="C41" s="443"/>
      <c r="D41" s="443"/>
      <c r="E41" s="443"/>
      <c r="F41" s="443"/>
      <c r="G41" s="443"/>
      <c r="H41" s="445"/>
      <c r="J41" s="351"/>
      <c r="K41" s="351"/>
      <c r="L41" s="351"/>
      <c r="M41" s="351"/>
      <c r="N41" s="351"/>
      <c r="O41" s="351"/>
      <c r="P41" s="351"/>
    </row>
    <row r="42" spans="1:19">
      <c r="A42" s="443"/>
      <c r="B42" s="443"/>
      <c r="C42" s="443"/>
      <c r="D42" s="443"/>
      <c r="E42" s="443"/>
      <c r="F42" s="443"/>
      <c r="G42" s="443"/>
      <c r="H42" s="445"/>
    </row>
    <row r="43" spans="1:19">
      <c r="A43" s="453"/>
      <c r="B43" s="452"/>
      <c r="C43" s="443"/>
      <c r="D43" s="443"/>
      <c r="E43" s="443"/>
      <c r="F43" s="443"/>
      <c r="G43" s="443"/>
      <c r="H43" s="445"/>
    </row>
    <row r="44" spans="1:19">
      <c r="A44" s="453"/>
      <c r="B44" s="452"/>
      <c r="C44" s="443"/>
      <c r="D44" s="443"/>
      <c r="E44" s="443"/>
      <c r="F44" s="443"/>
      <c r="G44" s="443"/>
      <c r="H44" s="445"/>
    </row>
    <row r="45" spans="1:19">
      <c r="A45" s="453"/>
      <c r="B45" s="452"/>
      <c r="C45" s="443"/>
      <c r="D45" s="443"/>
      <c r="E45" s="443"/>
      <c r="F45" s="443"/>
      <c r="G45" s="443"/>
      <c r="H45" s="445"/>
    </row>
    <row r="46" spans="1:19">
      <c r="A46" s="453"/>
      <c r="B46" s="452"/>
      <c r="C46" s="443"/>
      <c r="D46" s="443"/>
      <c r="E46" s="443"/>
      <c r="F46" s="443"/>
      <c r="G46" s="443"/>
      <c r="H46" s="445"/>
    </row>
    <row r="47" spans="1:19">
      <c r="A47" s="453"/>
      <c r="B47" s="452"/>
      <c r="C47" s="443"/>
      <c r="D47" s="443"/>
      <c r="E47" s="443"/>
      <c r="F47" s="443"/>
      <c r="G47" s="443"/>
      <c r="H47" s="445"/>
    </row>
    <row r="48" spans="1:19">
      <c r="A48" s="453"/>
      <c r="B48" s="452"/>
      <c r="C48" s="443"/>
      <c r="D48" s="443"/>
      <c r="E48" s="443"/>
      <c r="F48" s="443"/>
      <c r="G48" s="443"/>
      <c r="H48" s="445"/>
    </row>
    <row r="49" spans="1:8">
      <c r="A49" s="453"/>
      <c r="B49" s="452"/>
      <c r="C49" s="443"/>
      <c r="D49" s="443"/>
      <c r="E49" s="443"/>
      <c r="F49" s="443"/>
      <c r="G49" s="443"/>
      <c r="H49" s="445"/>
    </row>
  </sheetData>
  <sheetProtection password="C7B6" sheet="1" objects="1" scenarios="1"/>
  <mergeCells count="2">
    <mergeCell ref="J1:P1"/>
    <mergeCell ref="J40:P40"/>
  </mergeCells>
  <dataValidations count="1">
    <dataValidation type="list" allowBlank="1" showInputMessage="1" showErrorMessage="1" sqref="J4:J38" xr:uid="{00000000-0002-0000-0C00-000000000000}">
      <formula1>$S$32:$S$34</formula1>
    </dataValidation>
  </dataValidations>
  <printOptions horizontalCentered="1" verticalCentered="1"/>
  <pageMargins left="0.2" right="0.2" top="0.25" bottom="0.25" header="0.3" footer="0.3"/>
  <pageSetup paperSize="5" scale="8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V9" sqref="V9"/>
    </sheetView>
  </sheetViews>
  <sheetFormatPr defaultRowHeight="14.4"/>
  <cols>
    <col min="1" max="7" width="9.109375" hidden="1" customWidth="1"/>
    <col min="8" max="8" width="11.33203125" hidden="1" customWidth="1"/>
    <col min="9" max="10" width="9.109375" hidden="1" customWidth="1"/>
  </cols>
  <sheetData>
    <row r="1" spans="1:20" ht="17.399999999999999">
      <c r="A1" s="443" t="str">
        <f ca="1">MID(CELL("filename",A2),FIND("]",CELL("filename",A2))+1,256)</f>
        <v>UFB-12 Auth. &amp; Fire Dist.</v>
      </c>
      <c r="B1" s="443">
        <f>ROW()</f>
        <v>1</v>
      </c>
      <c r="C1" s="443" t="str">
        <f>'Cover Page'!K6</f>
        <v>0122</v>
      </c>
      <c r="D1" s="443">
        <f>'Cover Page'!K4</f>
        <v>2023</v>
      </c>
      <c r="E1" s="443" t="s">
        <v>2031</v>
      </c>
      <c r="F1" s="443" t="s">
        <v>2223</v>
      </c>
      <c r="G1" s="443"/>
      <c r="H1" s="454">
        <f>'Cover Page'!M38</f>
        <v>0</v>
      </c>
      <c r="J1" s="274" t="s">
        <v>302</v>
      </c>
      <c r="K1" s="274"/>
      <c r="L1" s="274"/>
      <c r="M1" s="274"/>
      <c r="N1" s="274"/>
      <c r="O1" s="274"/>
      <c r="P1" s="274" t="s">
        <v>303</v>
      </c>
    </row>
    <row r="2" spans="1:20">
      <c r="A2" s="443" t="str">
        <f ca="1">MID(CELL("filename",A2),FIND("]",CELL("filename",A2))+1,256)</f>
        <v>UFB-12 Auth. &amp; Fire Dist.</v>
      </c>
      <c r="B2" s="443">
        <f>ROW()</f>
        <v>2</v>
      </c>
      <c r="C2" s="443" t="str">
        <f>'Cover Page'!K6</f>
        <v>0122</v>
      </c>
      <c r="D2" s="443">
        <f>'Cover Page'!K4</f>
        <v>2023</v>
      </c>
      <c r="E2" s="443" t="s">
        <v>2031</v>
      </c>
      <c r="F2" s="443" t="s">
        <v>2223</v>
      </c>
      <c r="G2" s="443" t="s">
        <v>121</v>
      </c>
      <c r="H2" s="454">
        <f>'Cover Page'!M38</f>
        <v>0</v>
      </c>
    </row>
    <row r="3" spans="1:20">
      <c r="A3" s="443" t="str">
        <f t="shared" ref="A3:A20" ca="1" si="0">MID(CELL("filename",A3),FIND("]",CELL("filename",A3))+1,256)</f>
        <v>UFB-12 Auth. &amp; Fire Dist.</v>
      </c>
      <c r="B3" s="443">
        <f>ROW()</f>
        <v>3</v>
      </c>
      <c r="C3" s="443" t="str">
        <f>'Cover Page'!K6</f>
        <v>0122</v>
      </c>
      <c r="D3" s="443">
        <f>'Cover Page'!K4</f>
        <v>2023</v>
      </c>
      <c r="E3" s="443" t="s">
        <v>2031</v>
      </c>
      <c r="F3" s="443" t="s">
        <v>2223</v>
      </c>
      <c r="G3" s="443" t="s">
        <v>121</v>
      </c>
      <c r="H3" s="454">
        <f>'Cover Page'!M38</f>
        <v>0</v>
      </c>
      <c r="K3" s="412" t="s">
        <v>304</v>
      </c>
    </row>
    <row r="4" spans="1:20">
      <c r="A4" s="443" t="str">
        <f t="shared" ca="1" si="0"/>
        <v>UFB-12 Auth. &amp; Fire Dist.</v>
      </c>
      <c r="B4" s="443">
        <f>ROW()</f>
        <v>4</v>
      </c>
      <c r="C4" s="443" t="str">
        <f>'Cover Page'!K6</f>
        <v>0122</v>
      </c>
      <c r="D4" s="443">
        <f>'Cover Page'!K4</f>
        <v>2023</v>
      </c>
      <c r="E4" s="443" t="s">
        <v>2031</v>
      </c>
      <c r="F4" s="443" t="s">
        <v>2223</v>
      </c>
      <c r="G4" s="443" t="s">
        <v>2223</v>
      </c>
      <c r="H4" s="454">
        <f>'Cover Page'!M38</f>
        <v>0</v>
      </c>
      <c r="K4" s="619"/>
      <c r="L4" s="677"/>
      <c r="M4" s="677"/>
      <c r="N4" s="677"/>
      <c r="O4" s="677"/>
      <c r="P4" s="677"/>
      <c r="Q4" s="677"/>
      <c r="R4" s="677"/>
      <c r="S4" s="677"/>
      <c r="T4" s="678"/>
    </row>
    <row r="5" spans="1:20">
      <c r="A5" s="443" t="str">
        <f t="shared" ca="1" si="0"/>
        <v>UFB-12 Auth. &amp; Fire Dist.</v>
      </c>
      <c r="B5" s="443">
        <f>ROW()</f>
        <v>5</v>
      </c>
      <c r="C5" s="443" t="str">
        <f>'Cover Page'!K6</f>
        <v>0122</v>
      </c>
      <c r="D5" s="443">
        <f>'Cover Page'!K4</f>
        <v>2023</v>
      </c>
      <c r="E5" s="443" t="s">
        <v>2031</v>
      </c>
      <c r="F5" s="443" t="s">
        <v>2223</v>
      </c>
      <c r="G5" s="443" t="s">
        <v>2223</v>
      </c>
      <c r="H5" s="454">
        <f>'Cover Page'!M38</f>
        <v>0</v>
      </c>
      <c r="K5" s="619"/>
      <c r="L5" s="677"/>
      <c r="M5" s="677"/>
      <c r="N5" s="677"/>
      <c r="O5" s="677"/>
      <c r="P5" s="677"/>
      <c r="Q5" s="677"/>
      <c r="R5" s="677"/>
      <c r="S5" s="677"/>
      <c r="T5" s="678"/>
    </row>
    <row r="6" spans="1:20">
      <c r="A6" s="443" t="str">
        <f t="shared" ca="1" si="0"/>
        <v>UFB-12 Auth. &amp; Fire Dist.</v>
      </c>
      <c r="B6" s="443">
        <f>ROW()</f>
        <v>6</v>
      </c>
      <c r="C6" s="443" t="str">
        <f>'Cover Page'!K6</f>
        <v>0122</v>
      </c>
      <c r="D6" s="443">
        <f>'Cover Page'!K4</f>
        <v>2023</v>
      </c>
      <c r="E6" s="443" t="s">
        <v>2031</v>
      </c>
      <c r="F6" s="443" t="s">
        <v>2223</v>
      </c>
      <c r="G6" s="443" t="s">
        <v>2223</v>
      </c>
      <c r="H6" s="454">
        <f>'Cover Page'!M38</f>
        <v>0</v>
      </c>
      <c r="K6" s="619"/>
      <c r="L6" s="677"/>
      <c r="M6" s="677"/>
      <c r="N6" s="677"/>
      <c r="O6" s="677"/>
      <c r="P6" s="677"/>
      <c r="Q6" s="677"/>
      <c r="R6" s="677"/>
      <c r="S6" s="677"/>
      <c r="T6" s="678"/>
    </row>
    <row r="7" spans="1:20">
      <c r="A7" s="443" t="str">
        <f t="shared" ca="1" si="0"/>
        <v>UFB-12 Auth. &amp; Fire Dist.</v>
      </c>
      <c r="B7" s="443">
        <f>ROW()</f>
        <v>7</v>
      </c>
      <c r="C7" s="443" t="str">
        <f>'Cover Page'!K6</f>
        <v>0122</v>
      </c>
      <c r="D7" s="443">
        <f>'Cover Page'!K4</f>
        <v>2023</v>
      </c>
      <c r="E7" s="443" t="s">
        <v>2031</v>
      </c>
      <c r="F7" s="443" t="s">
        <v>2223</v>
      </c>
      <c r="G7" s="443" t="s">
        <v>2223</v>
      </c>
      <c r="H7" s="454">
        <f>'Cover Page'!M38</f>
        <v>0</v>
      </c>
      <c r="K7" s="619"/>
      <c r="L7" s="677"/>
      <c r="M7" s="677"/>
      <c r="N7" s="677"/>
      <c r="O7" s="677"/>
      <c r="P7" s="677"/>
      <c r="Q7" s="677"/>
      <c r="R7" s="677"/>
      <c r="S7" s="677"/>
      <c r="T7" s="678"/>
    </row>
    <row r="8" spans="1:20">
      <c r="A8" s="443" t="str">
        <f t="shared" ca="1" si="0"/>
        <v>UFB-12 Auth. &amp; Fire Dist.</v>
      </c>
      <c r="B8" s="443">
        <f>ROW()</f>
        <v>8</v>
      </c>
      <c r="C8" s="443" t="str">
        <f>'Cover Page'!K6</f>
        <v>0122</v>
      </c>
      <c r="D8" s="443">
        <f>'Cover Page'!K4</f>
        <v>2023</v>
      </c>
      <c r="E8" s="443" t="s">
        <v>2031</v>
      </c>
      <c r="F8" s="443" t="s">
        <v>2223</v>
      </c>
      <c r="G8" s="443" t="s">
        <v>2223</v>
      </c>
      <c r="H8" s="454">
        <f>'Cover Page'!M38</f>
        <v>0</v>
      </c>
      <c r="K8" s="619"/>
      <c r="L8" s="677"/>
      <c r="M8" s="677"/>
      <c r="N8" s="677"/>
      <c r="O8" s="677"/>
      <c r="P8" s="677"/>
      <c r="Q8" s="677"/>
      <c r="R8" s="677"/>
      <c r="S8" s="677"/>
      <c r="T8" s="678"/>
    </row>
    <row r="9" spans="1:20">
      <c r="A9" s="443" t="str">
        <f t="shared" ca="1" si="0"/>
        <v>UFB-12 Auth. &amp; Fire Dist.</v>
      </c>
      <c r="B9" s="443">
        <f>ROW()</f>
        <v>9</v>
      </c>
      <c r="C9" s="443" t="str">
        <f>'Cover Page'!K6</f>
        <v>0122</v>
      </c>
      <c r="D9" s="443">
        <f>'Cover Page'!K4</f>
        <v>2023</v>
      </c>
      <c r="E9" s="443" t="s">
        <v>2031</v>
      </c>
      <c r="F9" s="443" t="s">
        <v>2223</v>
      </c>
      <c r="G9" s="443" t="s">
        <v>2223</v>
      </c>
      <c r="H9" s="454">
        <f>'Cover Page'!M38</f>
        <v>0</v>
      </c>
      <c r="K9" s="619"/>
      <c r="L9" s="677"/>
      <c r="M9" s="677"/>
      <c r="N9" s="677"/>
      <c r="O9" s="677"/>
      <c r="P9" s="677"/>
      <c r="Q9" s="677"/>
      <c r="R9" s="677"/>
      <c r="S9" s="677"/>
      <c r="T9" s="678"/>
    </row>
    <row r="10" spans="1:20">
      <c r="A10" s="443" t="str">
        <f ca="1">MID(CELL("filename",A10),FIND("]",CELL("filename",A10))+1,256)</f>
        <v>UFB-12 Auth. &amp; Fire Dist.</v>
      </c>
      <c r="B10" s="443">
        <f>ROW()</f>
        <v>10</v>
      </c>
      <c r="C10" s="443" t="str">
        <f>'Cover Page'!K6</f>
        <v>0122</v>
      </c>
      <c r="D10" s="443">
        <f>'Cover Page'!K4</f>
        <v>2023</v>
      </c>
      <c r="E10" s="443" t="s">
        <v>2031</v>
      </c>
      <c r="F10" s="443" t="s">
        <v>2223</v>
      </c>
      <c r="G10" s="443" t="s">
        <v>2223</v>
      </c>
      <c r="H10" s="454">
        <f>'Cover Page'!M38</f>
        <v>0</v>
      </c>
      <c r="K10" s="619"/>
      <c r="L10" s="677"/>
      <c r="M10" s="677"/>
      <c r="N10" s="677"/>
      <c r="O10" s="677"/>
      <c r="P10" s="677"/>
      <c r="Q10" s="677"/>
      <c r="R10" s="677"/>
      <c r="S10" s="677"/>
      <c r="T10" s="678"/>
    </row>
    <row r="11" spans="1:20">
      <c r="A11" s="443" t="str">
        <f ca="1">MID(CELL("filename",A11),FIND("]",CELL("filename",A11))+1,256)</f>
        <v>UFB-12 Auth. &amp; Fire Dist.</v>
      </c>
      <c r="B11" s="443">
        <f>ROW()</f>
        <v>11</v>
      </c>
      <c r="C11" s="443" t="str">
        <f>'Cover Page'!K6</f>
        <v>0122</v>
      </c>
      <c r="D11" s="443">
        <f>'Cover Page'!K4</f>
        <v>2023</v>
      </c>
      <c r="E11" s="443" t="s">
        <v>2031</v>
      </c>
      <c r="F11" s="443" t="s">
        <v>2223</v>
      </c>
      <c r="G11" s="443" t="s">
        <v>2223</v>
      </c>
      <c r="H11" s="454">
        <f>'Cover Page'!M38</f>
        <v>0</v>
      </c>
      <c r="K11" s="619"/>
      <c r="L11" s="677"/>
      <c r="M11" s="677"/>
      <c r="N11" s="677"/>
      <c r="O11" s="677"/>
      <c r="P11" s="677"/>
      <c r="Q11" s="677"/>
      <c r="R11" s="677"/>
      <c r="S11" s="677"/>
      <c r="T11" s="678"/>
    </row>
    <row r="12" spans="1:20">
      <c r="A12" s="443" t="str">
        <f ca="1">MID(CELL("filename",A12),FIND("]",CELL("filename",A12))+1,256)</f>
        <v>UFB-12 Auth. &amp; Fire Dist.</v>
      </c>
      <c r="B12" s="443">
        <f>ROW()</f>
        <v>12</v>
      </c>
      <c r="C12" s="443" t="str">
        <f>'Cover Page'!K6</f>
        <v>0122</v>
      </c>
      <c r="D12" s="443">
        <f>'Cover Page'!K4</f>
        <v>2023</v>
      </c>
      <c r="E12" s="443" t="s">
        <v>2031</v>
      </c>
      <c r="F12" s="443" t="s">
        <v>2223</v>
      </c>
      <c r="G12" s="443" t="s">
        <v>2223</v>
      </c>
      <c r="H12" s="454">
        <f>'Cover Page'!M38</f>
        <v>0</v>
      </c>
      <c r="K12" s="619"/>
      <c r="L12" s="677"/>
      <c r="M12" s="677"/>
      <c r="N12" s="677"/>
      <c r="O12" s="677"/>
      <c r="P12" s="677"/>
      <c r="Q12" s="677"/>
      <c r="R12" s="677"/>
      <c r="S12" s="677"/>
      <c r="T12" s="678"/>
    </row>
    <row r="13" spans="1:20">
      <c r="A13" s="443" t="str">
        <f ca="1">MID(CELL("filename",A13),FIND("]",CELL("filename",A13))+1,256)</f>
        <v>UFB-12 Auth. &amp; Fire Dist.</v>
      </c>
      <c r="B13" s="443">
        <f>ROW()</f>
        <v>13</v>
      </c>
      <c r="C13" s="443" t="str">
        <f>'Cover Page'!K6</f>
        <v>0122</v>
      </c>
      <c r="D13" s="443">
        <f>'Cover Page'!K4</f>
        <v>2023</v>
      </c>
      <c r="E13" s="443" t="s">
        <v>2031</v>
      </c>
      <c r="F13" s="443" t="s">
        <v>2223</v>
      </c>
      <c r="G13" s="443" t="s">
        <v>2223</v>
      </c>
      <c r="H13" s="454">
        <f>'Cover Page'!M38</f>
        <v>0</v>
      </c>
      <c r="K13" s="619"/>
      <c r="L13" s="677"/>
      <c r="M13" s="677"/>
      <c r="N13" s="677"/>
      <c r="O13" s="677"/>
      <c r="P13" s="677"/>
      <c r="Q13" s="677"/>
      <c r="R13" s="677"/>
      <c r="S13" s="677"/>
      <c r="T13" s="678"/>
    </row>
    <row r="14" spans="1:20">
      <c r="A14" s="443" t="str">
        <f t="shared" ca="1" si="0"/>
        <v>UFB-12 Auth. &amp; Fire Dist.</v>
      </c>
      <c r="B14" s="443">
        <f>ROW()</f>
        <v>14</v>
      </c>
      <c r="C14" s="443" t="str">
        <f>'Cover Page'!K6</f>
        <v>0122</v>
      </c>
      <c r="D14" s="443">
        <f>'Cover Page'!K4</f>
        <v>2023</v>
      </c>
      <c r="E14" s="443" t="s">
        <v>2031</v>
      </c>
      <c r="F14" s="443" t="s">
        <v>2223</v>
      </c>
      <c r="G14" s="443" t="s">
        <v>2223</v>
      </c>
      <c r="H14" s="454">
        <f>'Cover Page'!M38</f>
        <v>0</v>
      </c>
      <c r="K14" s="619"/>
      <c r="L14" s="677"/>
      <c r="M14" s="677"/>
      <c r="N14" s="677"/>
      <c r="O14" s="677"/>
      <c r="P14" s="677"/>
      <c r="Q14" s="677"/>
      <c r="R14" s="677"/>
      <c r="S14" s="677"/>
      <c r="T14" s="678"/>
    </row>
    <row r="15" spans="1:20">
      <c r="A15" s="443" t="str">
        <f t="shared" ca="1" si="0"/>
        <v>UFB-12 Auth. &amp; Fire Dist.</v>
      </c>
      <c r="B15" s="443">
        <f>ROW()</f>
        <v>15</v>
      </c>
      <c r="C15" s="443" t="str">
        <f>'Cover Page'!K6</f>
        <v>0122</v>
      </c>
      <c r="D15" s="443">
        <f>'Cover Page'!K4</f>
        <v>2023</v>
      </c>
      <c r="E15" s="443" t="s">
        <v>2031</v>
      </c>
      <c r="F15" s="443" t="s">
        <v>2223</v>
      </c>
      <c r="G15" s="443" t="s">
        <v>2223</v>
      </c>
      <c r="H15" s="454">
        <f>'Cover Page'!M38</f>
        <v>0</v>
      </c>
      <c r="K15" s="619"/>
      <c r="L15" s="677"/>
      <c r="M15" s="677"/>
      <c r="N15" s="677"/>
      <c r="O15" s="677"/>
      <c r="P15" s="677"/>
      <c r="Q15" s="677"/>
      <c r="R15" s="677"/>
      <c r="S15" s="677"/>
      <c r="T15" s="678"/>
    </row>
    <row r="16" spans="1:20">
      <c r="A16" s="443" t="str">
        <f t="shared" ca="1" si="0"/>
        <v>UFB-12 Auth. &amp; Fire Dist.</v>
      </c>
      <c r="B16" s="443">
        <f>ROW()</f>
        <v>16</v>
      </c>
      <c r="C16" s="443" t="str">
        <f>'Cover Page'!K6</f>
        <v>0122</v>
      </c>
      <c r="D16" s="443">
        <f>'Cover Page'!K4</f>
        <v>2023</v>
      </c>
      <c r="E16" s="443" t="s">
        <v>2031</v>
      </c>
      <c r="F16" s="443" t="s">
        <v>2223</v>
      </c>
      <c r="G16" s="443" t="s">
        <v>2223</v>
      </c>
      <c r="H16" s="454">
        <f>'Cover Page'!M38</f>
        <v>0</v>
      </c>
      <c r="K16" s="619"/>
      <c r="L16" s="677"/>
      <c r="M16" s="677"/>
      <c r="N16" s="677"/>
      <c r="O16" s="677"/>
      <c r="P16" s="677"/>
      <c r="Q16" s="677"/>
      <c r="R16" s="677"/>
      <c r="S16" s="677"/>
      <c r="T16" s="678"/>
    </row>
    <row r="17" spans="1:20">
      <c r="A17" s="443" t="str">
        <f t="shared" ca="1" si="0"/>
        <v>UFB-12 Auth. &amp; Fire Dist.</v>
      </c>
      <c r="B17" s="443">
        <f>ROW()</f>
        <v>17</v>
      </c>
      <c r="C17" s="443" t="str">
        <f>'Cover Page'!K6</f>
        <v>0122</v>
      </c>
      <c r="D17" s="443">
        <f>'Cover Page'!K4</f>
        <v>2023</v>
      </c>
      <c r="E17" s="443" t="s">
        <v>2031</v>
      </c>
      <c r="F17" s="443" t="s">
        <v>2223</v>
      </c>
      <c r="G17" s="443" t="s">
        <v>2223</v>
      </c>
      <c r="H17" s="454">
        <f>'Cover Page'!M38</f>
        <v>0</v>
      </c>
      <c r="K17" s="619"/>
      <c r="L17" s="677"/>
      <c r="M17" s="677"/>
      <c r="N17" s="677"/>
      <c r="O17" s="677"/>
      <c r="P17" s="677"/>
      <c r="Q17" s="677"/>
      <c r="R17" s="677"/>
      <c r="S17" s="677"/>
      <c r="T17" s="678"/>
    </row>
    <row r="18" spans="1:20">
      <c r="A18" s="443" t="str">
        <f t="shared" ca="1" si="0"/>
        <v>UFB-12 Auth. &amp; Fire Dist.</v>
      </c>
      <c r="B18" s="443">
        <f>ROW()</f>
        <v>18</v>
      </c>
      <c r="C18" s="443" t="str">
        <f>'Cover Page'!K6</f>
        <v>0122</v>
      </c>
      <c r="D18" s="443">
        <f>'Cover Page'!K4</f>
        <v>2023</v>
      </c>
      <c r="E18" s="443" t="s">
        <v>2031</v>
      </c>
      <c r="F18" s="443" t="s">
        <v>2223</v>
      </c>
      <c r="G18" s="443" t="s">
        <v>2223</v>
      </c>
      <c r="H18" s="454">
        <f>'Cover Page'!M38</f>
        <v>0</v>
      </c>
      <c r="K18" s="619"/>
      <c r="L18" s="677"/>
      <c r="M18" s="677"/>
      <c r="N18" s="677"/>
      <c r="O18" s="677"/>
      <c r="P18" s="677"/>
      <c r="Q18" s="677"/>
      <c r="R18" s="677"/>
      <c r="S18" s="677"/>
      <c r="T18" s="678"/>
    </row>
    <row r="19" spans="1:20">
      <c r="A19" s="443" t="str">
        <f t="shared" ca="1" si="0"/>
        <v>UFB-12 Auth. &amp; Fire Dist.</v>
      </c>
      <c r="B19" s="443">
        <f>ROW()</f>
        <v>19</v>
      </c>
      <c r="C19" s="443" t="str">
        <f>'Cover Page'!K6</f>
        <v>0122</v>
      </c>
      <c r="D19" s="443">
        <f>'Cover Page'!K4</f>
        <v>2023</v>
      </c>
      <c r="E19" s="443" t="s">
        <v>2031</v>
      </c>
      <c r="F19" s="443" t="s">
        <v>2223</v>
      </c>
      <c r="G19" s="443" t="s">
        <v>2223</v>
      </c>
      <c r="H19" s="454">
        <f>'Cover Page'!M38</f>
        <v>0</v>
      </c>
      <c r="K19" s="619"/>
      <c r="L19" s="677"/>
      <c r="M19" s="677"/>
      <c r="N19" s="677"/>
      <c r="O19" s="677"/>
      <c r="P19" s="677"/>
      <c r="Q19" s="677"/>
      <c r="R19" s="677"/>
      <c r="S19" s="677"/>
      <c r="T19" s="678"/>
    </row>
    <row r="20" spans="1:20">
      <c r="A20" s="443" t="str">
        <f t="shared" ca="1" si="0"/>
        <v>UFB-12 Auth. &amp; Fire Dist.</v>
      </c>
      <c r="B20" s="443">
        <f>ROW()</f>
        <v>20</v>
      </c>
      <c r="C20" s="443" t="str">
        <f>'Cover Page'!K6</f>
        <v>0122</v>
      </c>
      <c r="D20" s="443">
        <f>'Cover Page'!K4</f>
        <v>2023</v>
      </c>
      <c r="E20" s="443" t="s">
        <v>2031</v>
      </c>
      <c r="F20" s="443" t="s">
        <v>2223</v>
      </c>
      <c r="G20" s="443" t="s">
        <v>2223</v>
      </c>
      <c r="H20" s="454">
        <f>'Cover Page'!M38</f>
        <v>0</v>
      </c>
      <c r="K20" s="619"/>
      <c r="L20" s="677"/>
      <c r="M20" s="677"/>
      <c r="N20" s="677"/>
      <c r="O20" s="677"/>
      <c r="P20" s="677"/>
      <c r="Q20" s="677"/>
      <c r="R20" s="677"/>
      <c r="S20" s="677"/>
      <c r="T20" s="678"/>
    </row>
    <row r="21" spans="1:20">
      <c r="A21" s="443"/>
      <c r="B21" s="443"/>
      <c r="C21" s="443"/>
      <c r="D21" s="443"/>
      <c r="E21" s="443"/>
      <c r="F21" s="443"/>
      <c r="G21" s="443"/>
      <c r="H21" s="445"/>
    </row>
    <row r="22" spans="1:20">
      <c r="A22" s="443"/>
      <c r="B22" s="443"/>
      <c r="C22" s="443"/>
      <c r="D22" s="443"/>
      <c r="E22" s="443"/>
      <c r="F22" s="443"/>
      <c r="G22" s="443"/>
      <c r="H22" s="445"/>
    </row>
    <row r="23" spans="1:20">
      <c r="A23" s="443"/>
      <c r="B23" s="443"/>
      <c r="C23" s="443"/>
      <c r="D23" s="443"/>
      <c r="E23" s="443"/>
      <c r="F23" s="443"/>
      <c r="G23" s="443"/>
      <c r="H23" s="445"/>
    </row>
    <row r="24" spans="1:20">
      <c r="A24" s="443"/>
      <c r="B24" s="443"/>
      <c r="C24" s="443"/>
      <c r="D24" s="443"/>
      <c r="E24" s="443"/>
      <c r="F24" s="443"/>
      <c r="G24" s="443"/>
      <c r="H24" s="445"/>
    </row>
    <row r="25" spans="1:20">
      <c r="A25" s="443"/>
      <c r="B25" s="443"/>
      <c r="C25" s="443"/>
      <c r="D25" s="443"/>
      <c r="E25" s="443"/>
      <c r="F25" s="443"/>
      <c r="G25" s="443"/>
      <c r="H25" s="445"/>
    </row>
    <row r="26" spans="1:20">
      <c r="A26" s="443"/>
      <c r="B26" s="443"/>
      <c r="C26" s="443"/>
      <c r="D26" s="443"/>
      <c r="E26" s="443"/>
      <c r="F26" s="443"/>
      <c r="G26" s="443"/>
      <c r="H26" s="445"/>
    </row>
    <row r="27" spans="1:20">
      <c r="A27" s="443"/>
      <c r="B27" s="443"/>
      <c r="C27" s="443"/>
      <c r="D27" s="443"/>
      <c r="E27" s="443"/>
      <c r="F27" s="443"/>
      <c r="G27" s="443"/>
      <c r="H27" s="445"/>
    </row>
    <row r="28" spans="1:20">
      <c r="A28" s="443"/>
      <c r="B28" s="443"/>
      <c r="C28" s="443"/>
      <c r="D28" s="443"/>
      <c r="E28" s="443"/>
      <c r="F28" s="443"/>
      <c r="G28" s="443"/>
      <c r="H28" s="445"/>
    </row>
    <row r="29" spans="1:20">
      <c r="A29" s="443"/>
      <c r="B29" s="443"/>
      <c r="C29" s="443"/>
      <c r="D29" s="443"/>
      <c r="E29" s="443"/>
      <c r="F29" s="443"/>
      <c r="G29" s="443"/>
      <c r="H29" s="445"/>
    </row>
    <row r="30" spans="1:20">
      <c r="A30" s="443"/>
      <c r="B30" s="443"/>
      <c r="C30" s="443"/>
      <c r="D30" s="443"/>
      <c r="E30" s="443"/>
      <c r="F30" s="443"/>
      <c r="G30" s="443"/>
      <c r="H30" s="445"/>
    </row>
    <row r="31" spans="1:20">
      <c r="A31" s="443"/>
      <c r="B31" s="443"/>
      <c r="C31" s="443"/>
      <c r="D31" s="443"/>
      <c r="E31" s="443"/>
      <c r="F31" s="443"/>
      <c r="G31" s="443"/>
      <c r="H31" s="445"/>
    </row>
    <row r="32" spans="1:20">
      <c r="A32" s="443"/>
      <c r="B32" s="443"/>
      <c r="C32" s="443"/>
      <c r="D32" s="443"/>
      <c r="E32" s="443"/>
      <c r="F32" s="443"/>
      <c r="G32" s="443"/>
      <c r="H32" s="445"/>
    </row>
    <row r="33" spans="1:8">
      <c r="A33" s="453"/>
      <c r="B33" s="452"/>
      <c r="C33" s="443"/>
      <c r="D33" s="443"/>
      <c r="E33" s="443"/>
      <c r="F33" s="443"/>
      <c r="G33" s="443"/>
      <c r="H33" s="445"/>
    </row>
    <row r="34" spans="1:8">
      <c r="A34" s="453"/>
      <c r="B34" s="452"/>
      <c r="C34" s="443"/>
      <c r="D34" s="443"/>
      <c r="E34" s="443"/>
      <c r="F34" s="443"/>
      <c r="G34" s="443"/>
      <c r="H34" s="445"/>
    </row>
    <row r="35" spans="1:8">
      <c r="A35" s="453"/>
      <c r="B35" s="452"/>
      <c r="C35" s="443"/>
      <c r="D35" s="443"/>
      <c r="E35" s="443"/>
      <c r="F35" s="443"/>
      <c r="G35" s="443"/>
      <c r="H35" s="445"/>
    </row>
    <row r="36" spans="1:8">
      <c r="A36" s="453"/>
      <c r="B36" s="452"/>
      <c r="C36" s="443"/>
      <c r="D36" s="443"/>
      <c r="E36" s="443"/>
      <c r="F36" s="443"/>
      <c r="G36" s="443"/>
      <c r="H36" s="445"/>
    </row>
    <row r="37" spans="1:8">
      <c r="A37" s="453"/>
      <c r="B37" s="452"/>
      <c r="C37" s="443"/>
      <c r="D37" s="443"/>
      <c r="E37" s="443"/>
      <c r="F37" s="443"/>
      <c r="G37" s="443"/>
      <c r="H37" s="445"/>
    </row>
    <row r="38" spans="1:8">
      <c r="A38" s="453"/>
      <c r="B38" s="452"/>
      <c r="C38" s="443"/>
      <c r="D38" s="443"/>
      <c r="E38" s="443"/>
      <c r="F38" s="443"/>
      <c r="G38" s="443"/>
      <c r="H38" s="445"/>
    </row>
    <row r="39" spans="1:8">
      <c r="A39" s="453"/>
      <c r="B39" s="452"/>
      <c r="C39" s="443"/>
      <c r="D39" s="443"/>
      <c r="E39" s="443"/>
      <c r="F39" s="443"/>
      <c r="G39" s="443"/>
      <c r="H39" s="445"/>
    </row>
  </sheetData>
  <sheetProtection password="C7B6" sheet="1" objects="1" scenarios="1"/>
  <mergeCells count="17">
    <mergeCell ref="K4:T4"/>
    <mergeCell ref="K5:T5"/>
    <mergeCell ref="K6:T6"/>
    <mergeCell ref="K7:T7"/>
    <mergeCell ref="K8:T8"/>
    <mergeCell ref="K20:T20"/>
    <mergeCell ref="K9:T9"/>
    <mergeCell ref="K10:T10"/>
    <mergeCell ref="K11:T11"/>
    <mergeCell ref="K12:T12"/>
    <mergeCell ref="K13:T13"/>
    <mergeCell ref="K14:T14"/>
    <mergeCell ref="K15:T15"/>
    <mergeCell ref="K16:T16"/>
    <mergeCell ref="K17:T17"/>
    <mergeCell ref="K18:T18"/>
    <mergeCell ref="K19:T19"/>
  </mergeCells>
  <printOptions horizontalCentered="1" verticalCentered="1"/>
  <pageMargins left="0.2" right="0.2" top="0.25" bottom="0.25" header="0.3" footer="0.3"/>
  <pageSetup paperSize="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5" sqref="G5"/>
    </sheetView>
  </sheetViews>
  <sheetFormatPr defaultRowHeight="14.4"/>
  <cols>
    <col min="1" max="1" width="58.6640625" bestFit="1" customWidth="1"/>
  </cols>
  <sheetData>
    <row r="1" spans="1:7" ht="15.6">
      <c r="A1" s="56" t="s">
        <v>2027</v>
      </c>
      <c r="B1" s="56" t="s">
        <v>316</v>
      </c>
      <c r="C1" s="56" t="s">
        <v>2028</v>
      </c>
      <c r="D1" s="56" t="s">
        <v>2028</v>
      </c>
      <c r="E1" s="56" t="s">
        <v>319</v>
      </c>
      <c r="G1" s="56" t="s">
        <v>2280</v>
      </c>
    </row>
    <row r="2" spans="1:7">
      <c r="A2" s="446" t="s">
        <v>317</v>
      </c>
      <c r="B2" s="447" t="s">
        <v>318</v>
      </c>
      <c r="C2" s="446" t="s">
        <v>319</v>
      </c>
      <c r="D2" s="446" t="s">
        <v>320</v>
      </c>
      <c r="E2" s="448" t="s">
        <v>319</v>
      </c>
      <c r="G2" t="s">
        <v>2279</v>
      </c>
    </row>
    <row r="3" spans="1:7">
      <c r="A3" s="446" t="s">
        <v>321</v>
      </c>
      <c r="B3" s="448" t="s">
        <v>322</v>
      </c>
      <c r="C3" s="446" t="s">
        <v>323</v>
      </c>
      <c r="D3" s="446" t="s">
        <v>324</v>
      </c>
      <c r="E3" s="448" t="s">
        <v>319</v>
      </c>
    </row>
    <row r="4" spans="1:7">
      <c r="A4" s="446" t="s">
        <v>325</v>
      </c>
      <c r="B4" s="448" t="s">
        <v>326</v>
      </c>
      <c r="C4" s="446" t="s">
        <v>327</v>
      </c>
      <c r="D4" s="446" t="s">
        <v>324</v>
      </c>
      <c r="E4" s="448" t="s">
        <v>319</v>
      </c>
    </row>
    <row r="5" spans="1:7">
      <c r="A5" s="446" t="s">
        <v>328</v>
      </c>
      <c r="B5" s="448" t="s">
        <v>329</v>
      </c>
      <c r="C5" s="446" t="s">
        <v>330</v>
      </c>
      <c r="D5" s="446" t="s">
        <v>324</v>
      </c>
      <c r="E5" s="448" t="s">
        <v>319</v>
      </c>
    </row>
    <row r="6" spans="1:7">
      <c r="A6" s="446" t="s">
        <v>331</v>
      </c>
      <c r="B6" s="448" t="s">
        <v>332</v>
      </c>
      <c r="C6" s="446" t="s">
        <v>333</v>
      </c>
      <c r="D6" s="446" t="s">
        <v>334</v>
      </c>
      <c r="E6" s="448" t="s">
        <v>319</v>
      </c>
    </row>
    <row r="7" spans="1:7">
      <c r="A7" s="446" t="s">
        <v>335</v>
      </c>
      <c r="B7" s="448" t="s">
        <v>336</v>
      </c>
      <c r="C7" s="446" t="s">
        <v>337</v>
      </c>
      <c r="D7" s="446" t="s">
        <v>338</v>
      </c>
      <c r="E7" s="448" t="s">
        <v>319</v>
      </c>
    </row>
    <row r="8" spans="1:7">
      <c r="A8" s="446" t="s">
        <v>339</v>
      </c>
      <c r="B8" s="448" t="s">
        <v>340</v>
      </c>
      <c r="C8" s="446" t="s">
        <v>341</v>
      </c>
      <c r="D8" s="446" t="s">
        <v>324</v>
      </c>
      <c r="E8" s="448" t="s">
        <v>319</v>
      </c>
    </row>
    <row r="9" spans="1:7">
      <c r="A9" s="446" t="s">
        <v>342</v>
      </c>
      <c r="B9" s="448" t="s">
        <v>343</v>
      </c>
      <c r="C9" s="446" t="s">
        <v>344</v>
      </c>
      <c r="D9" s="446" t="s">
        <v>324</v>
      </c>
      <c r="E9" s="448" t="s">
        <v>319</v>
      </c>
    </row>
    <row r="10" spans="1:7">
      <c r="A10" s="446" t="s">
        <v>345</v>
      </c>
      <c r="B10" s="448" t="s">
        <v>346</v>
      </c>
      <c r="C10" s="446" t="s">
        <v>344</v>
      </c>
      <c r="D10" s="446" t="s">
        <v>338</v>
      </c>
      <c r="E10" s="448" t="s">
        <v>319</v>
      </c>
    </row>
    <row r="11" spans="1:7">
      <c r="A11" s="446" t="s">
        <v>347</v>
      </c>
      <c r="B11" s="448" t="s">
        <v>348</v>
      </c>
      <c r="C11" s="446" t="s">
        <v>349</v>
      </c>
      <c r="D11" s="446" t="s">
        <v>324</v>
      </c>
      <c r="E11" s="448" t="s">
        <v>319</v>
      </c>
    </row>
    <row r="12" spans="1:7">
      <c r="A12" s="446" t="s">
        <v>350</v>
      </c>
      <c r="B12" s="448" t="s">
        <v>351</v>
      </c>
      <c r="C12" s="446" t="s">
        <v>352</v>
      </c>
      <c r="D12" s="446" t="s">
        <v>334</v>
      </c>
      <c r="E12" s="448" t="s">
        <v>319</v>
      </c>
    </row>
    <row r="13" spans="1:7">
      <c r="A13" s="446" t="s">
        <v>353</v>
      </c>
      <c r="B13" s="448" t="s">
        <v>354</v>
      </c>
      <c r="C13" s="446" t="s">
        <v>355</v>
      </c>
      <c r="D13" s="446" t="s">
        <v>338</v>
      </c>
      <c r="E13" s="448" t="s">
        <v>319</v>
      </c>
    </row>
    <row r="14" spans="1:7">
      <c r="A14" s="446" t="s">
        <v>356</v>
      </c>
      <c r="B14" s="448" t="s">
        <v>357</v>
      </c>
      <c r="C14" s="446" t="s">
        <v>358</v>
      </c>
      <c r="D14" s="446" t="s">
        <v>338</v>
      </c>
      <c r="E14" s="448" t="s">
        <v>319</v>
      </c>
    </row>
    <row r="15" spans="1:7">
      <c r="A15" s="446" t="s">
        <v>359</v>
      </c>
      <c r="B15" s="448" t="s">
        <v>360</v>
      </c>
      <c r="C15" s="446" t="s">
        <v>361</v>
      </c>
      <c r="D15" s="446" t="s">
        <v>362</v>
      </c>
      <c r="E15" s="448" t="s">
        <v>319</v>
      </c>
    </row>
    <row r="16" spans="1:7">
      <c r="A16" s="446" t="s">
        <v>363</v>
      </c>
      <c r="B16" s="448" t="s">
        <v>364</v>
      </c>
      <c r="C16" s="446" t="s">
        <v>365</v>
      </c>
      <c r="D16" s="446" t="s">
        <v>324</v>
      </c>
      <c r="E16" s="448" t="s">
        <v>319</v>
      </c>
    </row>
    <row r="17" spans="1:5">
      <c r="A17" s="446" t="s">
        <v>366</v>
      </c>
      <c r="B17" s="448" t="s">
        <v>367</v>
      </c>
      <c r="C17" s="446" t="s">
        <v>368</v>
      </c>
      <c r="D17" s="446" t="s">
        <v>334</v>
      </c>
      <c r="E17" s="448" t="s">
        <v>319</v>
      </c>
    </row>
    <row r="18" spans="1:5">
      <c r="A18" s="446" t="s">
        <v>369</v>
      </c>
      <c r="B18" s="448" t="s">
        <v>370</v>
      </c>
      <c r="C18" s="446" t="s">
        <v>371</v>
      </c>
      <c r="D18" s="446" t="s">
        <v>324</v>
      </c>
      <c r="E18" s="448" t="s">
        <v>319</v>
      </c>
    </row>
    <row r="19" spans="1:5">
      <c r="A19" s="446" t="s">
        <v>372</v>
      </c>
      <c r="B19" s="448" t="s">
        <v>373</v>
      </c>
      <c r="C19" s="446" t="s">
        <v>374</v>
      </c>
      <c r="D19" s="446" t="s">
        <v>338</v>
      </c>
      <c r="E19" s="448" t="s">
        <v>319</v>
      </c>
    </row>
    <row r="20" spans="1:5">
      <c r="A20" s="446" t="s">
        <v>375</v>
      </c>
      <c r="B20" s="448" t="s">
        <v>376</v>
      </c>
      <c r="C20" s="446" t="s">
        <v>377</v>
      </c>
      <c r="D20" s="446" t="s">
        <v>324</v>
      </c>
      <c r="E20" s="448" t="s">
        <v>319</v>
      </c>
    </row>
    <row r="21" spans="1:5">
      <c r="A21" s="446" t="s">
        <v>378</v>
      </c>
      <c r="B21" s="448" t="s">
        <v>379</v>
      </c>
      <c r="C21" s="446" t="s">
        <v>380</v>
      </c>
      <c r="D21" s="446" t="s">
        <v>324</v>
      </c>
      <c r="E21" s="448" t="s">
        <v>319</v>
      </c>
    </row>
    <row r="22" spans="1:5">
      <c r="A22" s="446" t="s">
        <v>381</v>
      </c>
      <c r="B22" s="448" t="s">
        <v>382</v>
      </c>
      <c r="C22" s="446" t="s">
        <v>383</v>
      </c>
      <c r="D22" s="446" t="s">
        <v>324</v>
      </c>
      <c r="E22" s="448" t="s">
        <v>319</v>
      </c>
    </row>
    <row r="23" spans="1:5">
      <c r="A23" s="446" t="s">
        <v>384</v>
      </c>
      <c r="B23" s="448" t="s">
        <v>385</v>
      </c>
      <c r="C23" s="446" t="s">
        <v>386</v>
      </c>
      <c r="D23" s="446" t="s">
        <v>324</v>
      </c>
      <c r="E23" s="448" t="s">
        <v>319</v>
      </c>
    </row>
    <row r="24" spans="1:5">
      <c r="A24" s="446" t="s">
        <v>387</v>
      </c>
      <c r="B24" s="448" t="s">
        <v>388</v>
      </c>
      <c r="C24" s="446" t="s">
        <v>389</v>
      </c>
      <c r="D24" s="446" t="s">
        <v>324</v>
      </c>
      <c r="E24" s="448" t="s">
        <v>319</v>
      </c>
    </row>
    <row r="25" spans="1:5">
      <c r="A25" s="446" t="s">
        <v>390</v>
      </c>
      <c r="B25" s="448" t="s">
        <v>391</v>
      </c>
      <c r="C25" s="446" t="s">
        <v>392</v>
      </c>
      <c r="D25" s="446" t="s">
        <v>338</v>
      </c>
      <c r="E25" s="448" t="s">
        <v>319</v>
      </c>
    </row>
    <row r="26" spans="1:5">
      <c r="A26" s="446" t="s">
        <v>393</v>
      </c>
      <c r="B26" s="447" t="s">
        <v>394</v>
      </c>
      <c r="C26" s="446" t="s">
        <v>395</v>
      </c>
      <c r="D26" s="446" t="s">
        <v>320</v>
      </c>
      <c r="E26" s="448" t="s">
        <v>395</v>
      </c>
    </row>
    <row r="27" spans="1:5">
      <c r="A27" s="446" t="s">
        <v>396</v>
      </c>
      <c r="B27" s="448" t="s">
        <v>397</v>
      </c>
      <c r="C27" s="446" t="s">
        <v>398</v>
      </c>
      <c r="D27" s="446" t="s">
        <v>334</v>
      </c>
      <c r="E27" s="448" t="s">
        <v>395</v>
      </c>
    </row>
    <row r="28" spans="1:5">
      <c r="A28" s="446" t="s">
        <v>399</v>
      </c>
      <c r="B28" s="448" t="s">
        <v>400</v>
      </c>
      <c r="C28" s="446" t="s">
        <v>401</v>
      </c>
      <c r="D28" s="446" t="s">
        <v>334</v>
      </c>
      <c r="E28" s="448" t="s">
        <v>395</v>
      </c>
    </row>
    <row r="29" spans="1:5">
      <c r="A29" s="446" t="s">
        <v>402</v>
      </c>
      <c r="B29" s="448" t="s">
        <v>403</v>
      </c>
      <c r="C29" s="446" t="s">
        <v>404</v>
      </c>
      <c r="D29" s="446" t="s">
        <v>334</v>
      </c>
      <c r="E29" s="448" t="s">
        <v>395</v>
      </c>
    </row>
    <row r="30" spans="1:5">
      <c r="A30" s="446" t="s">
        <v>405</v>
      </c>
      <c r="B30" s="448" t="s">
        <v>406</v>
      </c>
      <c r="C30" s="446" t="s">
        <v>407</v>
      </c>
      <c r="D30" s="446" t="s">
        <v>334</v>
      </c>
      <c r="E30" s="448" t="s">
        <v>395</v>
      </c>
    </row>
    <row r="31" spans="1:5">
      <c r="A31" s="446" t="s">
        <v>408</v>
      </c>
      <c r="B31" s="448" t="s">
        <v>409</v>
      </c>
      <c r="C31" s="446" t="s">
        <v>410</v>
      </c>
      <c r="D31" s="446" t="s">
        <v>334</v>
      </c>
      <c r="E31" s="448" t="s">
        <v>395</v>
      </c>
    </row>
    <row r="32" spans="1:5">
      <c r="A32" s="446" t="s">
        <v>411</v>
      </c>
      <c r="B32" s="448" t="s">
        <v>412</v>
      </c>
      <c r="C32" s="446" t="s">
        <v>413</v>
      </c>
      <c r="D32" s="446" t="s">
        <v>334</v>
      </c>
      <c r="E32" s="448" t="s">
        <v>395</v>
      </c>
    </row>
    <row r="33" spans="1:5">
      <c r="A33" s="446" t="s">
        <v>414</v>
      </c>
      <c r="B33" s="448" t="s">
        <v>415</v>
      </c>
      <c r="C33" s="446" t="s">
        <v>416</v>
      </c>
      <c r="D33" s="446" t="s">
        <v>334</v>
      </c>
      <c r="E33" s="448" t="s">
        <v>395</v>
      </c>
    </row>
    <row r="34" spans="1:5">
      <c r="A34" s="446" t="s">
        <v>417</v>
      </c>
      <c r="B34" s="448" t="s">
        <v>418</v>
      </c>
      <c r="C34" s="446" t="s">
        <v>419</v>
      </c>
      <c r="D34" s="446" t="s">
        <v>334</v>
      </c>
      <c r="E34" s="448" t="s">
        <v>395</v>
      </c>
    </row>
    <row r="35" spans="1:5">
      <c r="A35" s="446" t="s">
        <v>420</v>
      </c>
      <c r="B35" s="448" t="s">
        <v>421</v>
      </c>
      <c r="C35" s="446" t="s">
        <v>422</v>
      </c>
      <c r="D35" s="446" t="s">
        <v>334</v>
      </c>
      <c r="E35" s="448" t="s">
        <v>395</v>
      </c>
    </row>
    <row r="36" spans="1:5">
      <c r="A36" s="446" t="s">
        <v>423</v>
      </c>
      <c r="B36" s="448" t="s">
        <v>424</v>
      </c>
      <c r="C36" s="446" t="s">
        <v>425</v>
      </c>
      <c r="D36" s="446" t="s">
        <v>334</v>
      </c>
      <c r="E36" s="448" t="s">
        <v>395</v>
      </c>
    </row>
    <row r="37" spans="1:5">
      <c r="A37" s="446" t="s">
        <v>426</v>
      </c>
      <c r="B37" s="448" t="s">
        <v>427</v>
      </c>
      <c r="C37" s="446" t="s">
        <v>428</v>
      </c>
      <c r="D37" s="446" t="s">
        <v>334</v>
      </c>
      <c r="E37" s="448" t="s">
        <v>395</v>
      </c>
    </row>
    <row r="38" spans="1:5">
      <c r="A38" s="446" t="s">
        <v>429</v>
      </c>
      <c r="B38" s="448" t="s">
        <v>430</v>
      </c>
      <c r="C38" s="446" t="s">
        <v>431</v>
      </c>
      <c r="D38" s="446" t="s">
        <v>334</v>
      </c>
      <c r="E38" s="448" t="s">
        <v>395</v>
      </c>
    </row>
    <row r="39" spans="1:5">
      <c r="A39" s="446" t="s">
        <v>432</v>
      </c>
      <c r="B39" s="448" t="s">
        <v>433</v>
      </c>
      <c r="C39" s="446" t="s">
        <v>434</v>
      </c>
      <c r="D39" s="446" t="s">
        <v>334</v>
      </c>
      <c r="E39" s="448" t="s">
        <v>395</v>
      </c>
    </row>
    <row r="40" spans="1:5">
      <c r="A40" s="446" t="s">
        <v>435</v>
      </c>
      <c r="B40" s="448" t="s">
        <v>436</v>
      </c>
      <c r="C40" s="446" t="s">
        <v>437</v>
      </c>
      <c r="D40" s="446" t="s">
        <v>334</v>
      </c>
      <c r="E40" s="448" t="s">
        <v>395</v>
      </c>
    </row>
    <row r="41" spans="1:5">
      <c r="A41" s="446" t="s">
        <v>438</v>
      </c>
      <c r="B41" s="448" t="s">
        <v>439</v>
      </c>
      <c r="C41" s="446" t="s">
        <v>440</v>
      </c>
      <c r="D41" s="446" t="s">
        <v>324</v>
      </c>
      <c r="E41" s="448" t="s">
        <v>395</v>
      </c>
    </row>
    <row r="42" spans="1:5">
      <c r="A42" s="446" t="s">
        <v>441</v>
      </c>
      <c r="B42" s="448" t="s">
        <v>442</v>
      </c>
      <c r="C42" s="446" t="s">
        <v>443</v>
      </c>
      <c r="D42" s="446" t="s">
        <v>334</v>
      </c>
      <c r="E42" s="448" t="s">
        <v>395</v>
      </c>
    </row>
    <row r="43" spans="1:5">
      <c r="A43" s="446" t="s">
        <v>444</v>
      </c>
      <c r="B43" s="448" t="s">
        <v>445</v>
      </c>
      <c r="C43" s="446" t="s">
        <v>446</v>
      </c>
      <c r="D43" s="446" t="s">
        <v>334</v>
      </c>
      <c r="E43" s="448" t="s">
        <v>395</v>
      </c>
    </row>
    <row r="44" spans="1:5">
      <c r="A44" s="446" t="s">
        <v>447</v>
      </c>
      <c r="B44" s="448" t="s">
        <v>448</v>
      </c>
      <c r="C44" s="446" t="s">
        <v>449</v>
      </c>
      <c r="D44" s="446" t="s">
        <v>334</v>
      </c>
      <c r="E44" s="448" t="s">
        <v>395</v>
      </c>
    </row>
    <row r="45" spans="1:5">
      <c r="A45" s="446" t="s">
        <v>450</v>
      </c>
      <c r="B45" s="448" t="s">
        <v>451</v>
      </c>
      <c r="C45" s="446" t="s">
        <v>452</v>
      </c>
      <c r="D45" s="446" t="s">
        <v>334</v>
      </c>
      <c r="E45" s="448" t="s">
        <v>395</v>
      </c>
    </row>
    <row r="46" spans="1:5">
      <c r="A46" s="446" t="s">
        <v>453</v>
      </c>
      <c r="B46" s="448" t="s">
        <v>454</v>
      </c>
      <c r="C46" s="446" t="s">
        <v>455</v>
      </c>
      <c r="D46" s="446" t="s">
        <v>334</v>
      </c>
      <c r="E46" s="448" t="s">
        <v>395</v>
      </c>
    </row>
    <row r="47" spans="1:5">
      <c r="A47" s="446" t="s">
        <v>456</v>
      </c>
      <c r="B47" s="448" t="s">
        <v>457</v>
      </c>
      <c r="C47" s="446" t="s">
        <v>458</v>
      </c>
      <c r="D47" s="446" t="s">
        <v>324</v>
      </c>
      <c r="E47" s="448" t="s">
        <v>395</v>
      </c>
    </row>
    <row r="48" spans="1:5">
      <c r="A48" s="446" t="s">
        <v>459</v>
      </c>
      <c r="B48" s="448" t="s">
        <v>460</v>
      </c>
      <c r="C48" s="446" t="s">
        <v>461</v>
      </c>
      <c r="D48" s="446" t="s">
        <v>334</v>
      </c>
      <c r="E48" s="448" t="s">
        <v>395</v>
      </c>
    </row>
    <row r="49" spans="1:5">
      <c r="A49" s="446" t="s">
        <v>462</v>
      </c>
      <c r="B49" s="448" t="s">
        <v>463</v>
      </c>
      <c r="C49" s="446" t="s">
        <v>464</v>
      </c>
      <c r="D49" s="446" t="s">
        <v>324</v>
      </c>
      <c r="E49" s="448" t="s">
        <v>395</v>
      </c>
    </row>
    <row r="50" spans="1:5">
      <c r="A50" s="446" t="s">
        <v>465</v>
      </c>
      <c r="B50" s="448" t="s">
        <v>466</v>
      </c>
      <c r="C50" s="446" t="s">
        <v>467</v>
      </c>
      <c r="D50" s="446" t="s">
        <v>334</v>
      </c>
      <c r="E50" s="448" t="s">
        <v>395</v>
      </c>
    </row>
    <row r="51" spans="1:5">
      <c r="A51" s="446" t="s">
        <v>468</v>
      </c>
      <c r="B51" s="448" t="s">
        <v>469</v>
      </c>
      <c r="C51" s="446" t="s">
        <v>470</v>
      </c>
      <c r="D51" s="446" t="s">
        <v>334</v>
      </c>
      <c r="E51" s="448" t="s">
        <v>395</v>
      </c>
    </row>
    <row r="52" spans="1:5">
      <c r="A52" s="446" t="s">
        <v>471</v>
      </c>
      <c r="B52" s="448" t="s">
        <v>472</v>
      </c>
      <c r="C52" s="446" t="s">
        <v>473</v>
      </c>
      <c r="D52" s="446" t="s">
        <v>334</v>
      </c>
      <c r="E52" s="448" t="s">
        <v>395</v>
      </c>
    </row>
    <row r="53" spans="1:5">
      <c r="A53" s="446" t="s">
        <v>474</v>
      </c>
      <c r="B53" s="448" t="s">
        <v>475</v>
      </c>
      <c r="C53" s="446" t="s">
        <v>476</v>
      </c>
      <c r="D53" s="446" t="s">
        <v>334</v>
      </c>
      <c r="E53" s="448" t="s">
        <v>395</v>
      </c>
    </row>
    <row r="54" spans="1:5">
      <c r="A54" s="446" t="s">
        <v>477</v>
      </c>
      <c r="B54" s="448" t="s">
        <v>478</v>
      </c>
      <c r="C54" s="446" t="s">
        <v>479</v>
      </c>
      <c r="D54" s="446" t="s">
        <v>334</v>
      </c>
      <c r="E54" s="448" t="s">
        <v>395</v>
      </c>
    </row>
    <row r="55" spans="1:5">
      <c r="A55" s="446" t="s">
        <v>480</v>
      </c>
      <c r="B55" s="448" t="s">
        <v>481</v>
      </c>
      <c r="C55" s="446" t="s">
        <v>482</v>
      </c>
      <c r="D55" s="446" t="s">
        <v>334</v>
      </c>
      <c r="E55" s="448" t="s">
        <v>395</v>
      </c>
    </row>
    <row r="56" spans="1:5">
      <c r="A56" s="446" t="s">
        <v>483</v>
      </c>
      <c r="B56" s="448" t="s">
        <v>484</v>
      </c>
      <c r="C56" s="446" t="s">
        <v>485</v>
      </c>
      <c r="D56" s="446" t="s">
        <v>334</v>
      </c>
      <c r="E56" s="448" t="s">
        <v>395</v>
      </c>
    </row>
    <row r="57" spans="1:5">
      <c r="A57" s="446" t="s">
        <v>486</v>
      </c>
      <c r="B57" s="448" t="s">
        <v>487</v>
      </c>
      <c r="C57" s="446" t="s">
        <v>488</v>
      </c>
      <c r="D57" s="446" t="s">
        <v>334</v>
      </c>
      <c r="E57" s="448" t="s">
        <v>395</v>
      </c>
    </row>
    <row r="58" spans="1:5">
      <c r="A58" s="446" t="s">
        <v>489</v>
      </c>
      <c r="B58" s="448" t="s">
        <v>490</v>
      </c>
      <c r="C58" s="446" t="s">
        <v>491</v>
      </c>
      <c r="D58" s="446" t="s">
        <v>338</v>
      </c>
      <c r="E58" s="448" t="s">
        <v>395</v>
      </c>
    </row>
    <row r="59" spans="1:5">
      <c r="A59" s="446" t="s">
        <v>492</v>
      </c>
      <c r="B59" s="448" t="s">
        <v>493</v>
      </c>
      <c r="C59" s="446" t="s">
        <v>494</v>
      </c>
      <c r="D59" s="446" t="s">
        <v>338</v>
      </c>
      <c r="E59" s="448" t="s">
        <v>395</v>
      </c>
    </row>
    <row r="60" spans="1:5">
      <c r="A60" s="446" t="s">
        <v>495</v>
      </c>
      <c r="B60" s="448" t="s">
        <v>496</v>
      </c>
      <c r="C60" s="446" t="s">
        <v>497</v>
      </c>
      <c r="D60" s="446" t="s">
        <v>334</v>
      </c>
      <c r="E60" s="448" t="s">
        <v>395</v>
      </c>
    </row>
    <row r="61" spans="1:5">
      <c r="A61" s="446" t="s">
        <v>498</v>
      </c>
      <c r="B61" s="448" t="s">
        <v>499</v>
      </c>
      <c r="C61" s="446" t="s">
        <v>500</v>
      </c>
      <c r="D61" s="446" t="s">
        <v>334</v>
      </c>
      <c r="E61" s="448" t="s">
        <v>395</v>
      </c>
    </row>
    <row r="62" spans="1:5">
      <c r="A62" s="446" t="s">
        <v>501</v>
      </c>
      <c r="B62" s="448" t="s">
        <v>502</v>
      </c>
      <c r="C62" s="446" t="s">
        <v>503</v>
      </c>
      <c r="D62" s="446" t="s">
        <v>334</v>
      </c>
      <c r="E62" s="448" t="s">
        <v>395</v>
      </c>
    </row>
    <row r="63" spans="1:5">
      <c r="A63" s="446" t="s">
        <v>504</v>
      </c>
      <c r="B63" s="448" t="s">
        <v>505</v>
      </c>
      <c r="C63" s="446" t="s">
        <v>506</v>
      </c>
      <c r="D63" s="446" t="s">
        <v>334</v>
      </c>
      <c r="E63" s="448" t="s">
        <v>395</v>
      </c>
    </row>
    <row r="64" spans="1:5">
      <c r="A64" s="446" t="s">
        <v>507</v>
      </c>
      <c r="B64" s="448" t="s">
        <v>508</v>
      </c>
      <c r="C64" s="446" t="s">
        <v>509</v>
      </c>
      <c r="D64" s="446" t="s">
        <v>334</v>
      </c>
      <c r="E64" s="448" t="s">
        <v>395</v>
      </c>
    </row>
    <row r="65" spans="1:5">
      <c r="A65" s="446" t="s">
        <v>510</v>
      </c>
      <c r="B65" s="448" t="s">
        <v>511</v>
      </c>
      <c r="C65" s="446" t="s">
        <v>512</v>
      </c>
      <c r="D65" s="446" t="s">
        <v>334</v>
      </c>
      <c r="E65" s="448" t="s">
        <v>395</v>
      </c>
    </row>
    <row r="66" spans="1:5">
      <c r="A66" s="446" t="s">
        <v>513</v>
      </c>
      <c r="B66" s="448" t="s">
        <v>514</v>
      </c>
      <c r="C66" s="446" t="s">
        <v>515</v>
      </c>
      <c r="D66" s="446" t="s">
        <v>334</v>
      </c>
      <c r="E66" s="448" t="s">
        <v>395</v>
      </c>
    </row>
    <row r="67" spans="1:5">
      <c r="A67" s="446" t="s">
        <v>516</v>
      </c>
      <c r="B67" s="448" t="s">
        <v>517</v>
      </c>
      <c r="C67" s="446" t="s">
        <v>518</v>
      </c>
      <c r="D67" s="446" t="s">
        <v>334</v>
      </c>
      <c r="E67" s="448" t="s">
        <v>395</v>
      </c>
    </row>
    <row r="68" spans="1:5">
      <c r="A68" s="446" t="s">
        <v>519</v>
      </c>
      <c r="B68" s="448" t="s">
        <v>520</v>
      </c>
      <c r="C68" s="446" t="s">
        <v>521</v>
      </c>
      <c r="D68" s="446" t="s">
        <v>334</v>
      </c>
      <c r="E68" s="448" t="s">
        <v>395</v>
      </c>
    </row>
    <row r="69" spans="1:5">
      <c r="A69" s="446" t="s">
        <v>522</v>
      </c>
      <c r="B69" s="448" t="s">
        <v>523</v>
      </c>
      <c r="C69" s="446" t="s">
        <v>524</v>
      </c>
      <c r="D69" s="446" t="s">
        <v>334</v>
      </c>
      <c r="E69" s="448" t="s">
        <v>395</v>
      </c>
    </row>
    <row r="70" spans="1:5">
      <c r="A70" s="446" t="s">
        <v>525</v>
      </c>
      <c r="B70" s="448" t="s">
        <v>526</v>
      </c>
      <c r="C70" s="446" t="s">
        <v>527</v>
      </c>
      <c r="D70" s="446" t="s">
        <v>334</v>
      </c>
      <c r="E70" s="448" t="s">
        <v>395</v>
      </c>
    </row>
    <row r="71" spans="1:5">
      <c r="A71" s="446" t="s">
        <v>528</v>
      </c>
      <c r="B71" s="448" t="s">
        <v>529</v>
      </c>
      <c r="C71" s="446" t="s">
        <v>530</v>
      </c>
      <c r="D71" s="446" t="s">
        <v>334</v>
      </c>
      <c r="E71" s="448" t="s">
        <v>395</v>
      </c>
    </row>
    <row r="72" spans="1:5">
      <c r="A72" s="446" t="s">
        <v>531</v>
      </c>
      <c r="B72" s="448" t="s">
        <v>532</v>
      </c>
      <c r="C72" s="446" t="s">
        <v>533</v>
      </c>
      <c r="D72" s="446" t="s">
        <v>334</v>
      </c>
      <c r="E72" s="448" t="s">
        <v>395</v>
      </c>
    </row>
    <row r="73" spans="1:5">
      <c r="A73" s="446" t="s">
        <v>534</v>
      </c>
      <c r="B73" s="448" t="s">
        <v>535</v>
      </c>
      <c r="C73" s="446" t="s">
        <v>536</v>
      </c>
      <c r="D73" s="446" t="s">
        <v>334</v>
      </c>
      <c r="E73" s="448" t="s">
        <v>395</v>
      </c>
    </row>
    <row r="74" spans="1:5">
      <c r="A74" s="446" t="s">
        <v>537</v>
      </c>
      <c r="B74" s="448" t="s">
        <v>538</v>
      </c>
      <c r="C74" s="446" t="s">
        <v>539</v>
      </c>
      <c r="D74" s="446" t="s">
        <v>334</v>
      </c>
      <c r="E74" s="448" t="s">
        <v>395</v>
      </c>
    </row>
    <row r="75" spans="1:5">
      <c r="A75" s="446" t="s">
        <v>540</v>
      </c>
      <c r="B75" s="448" t="s">
        <v>541</v>
      </c>
      <c r="C75" s="446" t="s">
        <v>542</v>
      </c>
      <c r="D75" s="446" t="s">
        <v>334</v>
      </c>
      <c r="E75" s="448" t="s">
        <v>395</v>
      </c>
    </row>
    <row r="76" spans="1:5">
      <c r="A76" s="446" t="s">
        <v>543</v>
      </c>
      <c r="B76" s="448" t="s">
        <v>544</v>
      </c>
      <c r="C76" s="446" t="s">
        <v>545</v>
      </c>
      <c r="D76" s="446" t="s">
        <v>546</v>
      </c>
      <c r="E76" s="448" t="s">
        <v>395</v>
      </c>
    </row>
    <row r="77" spans="1:5">
      <c r="A77" s="446" t="s">
        <v>547</v>
      </c>
      <c r="B77" s="448" t="s">
        <v>548</v>
      </c>
      <c r="C77" s="446" t="s">
        <v>549</v>
      </c>
      <c r="D77" s="446" t="s">
        <v>546</v>
      </c>
      <c r="E77" s="448" t="s">
        <v>395</v>
      </c>
    </row>
    <row r="78" spans="1:5">
      <c r="A78" s="446" t="s">
        <v>550</v>
      </c>
      <c r="B78" s="448" t="s">
        <v>551</v>
      </c>
      <c r="C78" s="446" t="s">
        <v>552</v>
      </c>
      <c r="D78" s="446" t="s">
        <v>334</v>
      </c>
      <c r="E78" s="448" t="s">
        <v>395</v>
      </c>
    </row>
    <row r="79" spans="1:5">
      <c r="A79" s="446" t="s">
        <v>553</v>
      </c>
      <c r="B79" s="448" t="s">
        <v>554</v>
      </c>
      <c r="C79" s="446" t="s">
        <v>555</v>
      </c>
      <c r="D79" s="446" t="s">
        <v>338</v>
      </c>
      <c r="E79" s="448" t="s">
        <v>395</v>
      </c>
    </row>
    <row r="80" spans="1:5">
      <c r="A80" s="446" t="s">
        <v>556</v>
      </c>
      <c r="B80" s="448" t="s">
        <v>557</v>
      </c>
      <c r="C80" s="446" t="s">
        <v>558</v>
      </c>
      <c r="D80" s="446" t="s">
        <v>338</v>
      </c>
      <c r="E80" s="448" t="s">
        <v>395</v>
      </c>
    </row>
    <row r="81" spans="1:5">
      <c r="A81" s="446" t="s">
        <v>559</v>
      </c>
      <c r="B81" s="448" t="s">
        <v>560</v>
      </c>
      <c r="C81" s="446" t="s">
        <v>561</v>
      </c>
      <c r="D81" s="446" t="s">
        <v>334</v>
      </c>
      <c r="E81" s="448" t="s">
        <v>395</v>
      </c>
    </row>
    <row r="82" spans="1:5">
      <c r="A82" s="446" t="s">
        <v>562</v>
      </c>
      <c r="B82" s="448" t="s">
        <v>563</v>
      </c>
      <c r="C82" s="446" t="s">
        <v>564</v>
      </c>
      <c r="D82" s="446" t="s">
        <v>334</v>
      </c>
      <c r="E82" s="448" t="s">
        <v>395</v>
      </c>
    </row>
    <row r="83" spans="1:5">
      <c r="A83" s="446" t="s">
        <v>565</v>
      </c>
      <c r="B83" s="448" t="s">
        <v>566</v>
      </c>
      <c r="C83" s="446" t="s">
        <v>567</v>
      </c>
      <c r="D83" s="446" t="s">
        <v>338</v>
      </c>
      <c r="E83" s="448" t="s">
        <v>395</v>
      </c>
    </row>
    <row r="84" spans="1:5">
      <c r="A84" s="446" t="s">
        <v>568</v>
      </c>
      <c r="B84" s="448" t="s">
        <v>569</v>
      </c>
      <c r="C84" s="446" t="s">
        <v>570</v>
      </c>
      <c r="D84" s="446" t="s">
        <v>334</v>
      </c>
      <c r="E84" s="448" t="s">
        <v>395</v>
      </c>
    </row>
    <row r="85" spans="1:5">
      <c r="A85" s="446" t="s">
        <v>571</v>
      </c>
      <c r="B85" s="448" t="s">
        <v>572</v>
      </c>
      <c r="C85" s="446" t="s">
        <v>573</v>
      </c>
      <c r="D85" s="446" t="s">
        <v>338</v>
      </c>
      <c r="E85" s="448" t="s">
        <v>395</v>
      </c>
    </row>
    <row r="86" spans="1:5">
      <c r="A86" s="446" t="s">
        <v>574</v>
      </c>
      <c r="B86" s="448" t="s">
        <v>575</v>
      </c>
      <c r="C86" s="446" t="s">
        <v>576</v>
      </c>
      <c r="D86" s="446" t="s">
        <v>338</v>
      </c>
      <c r="E86" s="448" t="s">
        <v>395</v>
      </c>
    </row>
    <row r="87" spans="1:5">
      <c r="A87" s="446" t="s">
        <v>577</v>
      </c>
      <c r="B87" s="448" t="s">
        <v>578</v>
      </c>
      <c r="C87" s="446" t="s">
        <v>579</v>
      </c>
      <c r="D87" s="446" t="s">
        <v>334</v>
      </c>
      <c r="E87" s="448" t="s">
        <v>395</v>
      </c>
    </row>
    <row r="88" spans="1:5">
      <c r="A88" s="446" t="s">
        <v>580</v>
      </c>
      <c r="B88" s="448" t="s">
        <v>581</v>
      </c>
      <c r="C88" s="446" t="s">
        <v>582</v>
      </c>
      <c r="D88" s="446" t="s">
        <v>334</v>
      </c>
      <c r="E88" s="448" t="s">
        <v>395</v>
      </c>
    </row>
    <row r="89" spans="1:5">
      <c r="A89" s="446" t="s">
        <v>583</v>
      </c>
      <c r="B89" s="448" t="s">
        <v>584</v>
      </c>
      <c r="C89" s="446" t="s">
        <v>585</v>
      </c>
      <c r="D89" s="446" t="s">
        <v>334</v>
      </c>
      <c r="E89" s="448" t="s">
        <v>395</v>
      </c>
    </row>
    <row r="90" spans="1:5">
      <c r="A90" s="446" t="s">
        <v>586</v>
      </c>
      <c r="B90" s="448" t="s">
        <v>587</v>
      </c>
      <c r="C90" s="446" t="s">
        <v>588</v>
      </c>
      <c r="D90" s="446" t="s">
        <v>334</v>
      </c>
      <c r="E90" s="448" t="s">
        <v>395</v>
      </c>
    </row>
    <row r="91" spans="1:5">
      <c r="A91" s="446" t="s">
        <v>589</v>
      </c>
      <c r="B91" s="448" t="s">
        <v>590</v>
      </c>
      <c r="C91" s="446" t="s">
        <v>591</v>
      </c>
      <c r="D91" s="446" t="s">
        <v>334</v>
      </c>
      <c r="E91" s="448" t="s">
        <v>395</v>
      </c>
    </row>
    <row r="92" spans="1:5">
      <c r="A92" s="446" t="s">
        <v>592</v>
      </c>
      <c r="B92" s="448" t="s">
        <v>593</v>
      </c>
      <c r="C92" s="446" t="s">
        <v>594</v>
      </c>
      <c r="D92" s="446" t="s">
        <v>338</v>
      </c>
      <c r="E92" s="448" t="s">
        <v>395</v>
      </c>
    </row>
    <row r="93" spans="1:5">
      <c r="A93" s="446" t="s">
        <v>595</v>
      </c>
      <c r="B93" s="448" t="s">
        <v>596</v>
      </c>
      <c r="C93" s="446" t="s">
        <v>597</v>
      </c>
      <c r="D93" s="446" t="s">
        <v>334</v>
      </c>
      <c r="E93" s="448" t="s">
        <v>395</v>
      </c>
    </row>
    <row r="94" spans="1:5">
      <c r="A94" s="446" t="s">
        <v>598</v>
      </c>
      <c r="B94" s="448" t="s">
        <v>599</v>
      </c>
      <c r="C94" s="446" t="s">
        <v>600</v>
      </c>
      <c r="D94" s="446" t="s">
        <v>334</v>
      </c>
      <c r="E94" s="448" t="s">
        <v>395</v>
      </c>
    </row>
    <row r="95" spans="1:5">
      <c r="A95" s="446" t="s">
        <v>601</v>
      </c>
      <c r="B95" s="448" t="s">
        <v>602</v>
      </c>
      <c r="C95" s="446" t="s">
        <v>603</v>
      </c>
      <c r="D95" s="446" t="s">
        <v>334</v>
      </c>
      <c r="E95" s="448" t="s">
        <v>395</v>
      </c>
    </row>
    <row r="96" spans="1:5">
      <c r="A96" s="446" t="s">
        <v>604</v>
      </c>
      <c r="B96" s="448" t="s">
        <v>605</v>
      </c>
      <c r="C96" s="446" t="s">
        <v>606</v>
      </c>
      <c r="D96" s="446" t="s">
        <v>338</v>
      </c>
      <c r="E96" s="448" t="s">
        <v>395</v>
      </c>
    </row>
    <row r="97" spans="1:5">
      <c r="A97" s="446" t="s">
        <v>607</v>
      </c>
      <c r="B97" s="447" t="s">
        <v>608</v>
      </c>
      <c r="C97" s="446" t="s">
        <v>609</v>
      </c>
      <c r="D97" s="446" t="s">
        <v>320</v>
      </c>
      <c r="E97" s="448" t="s">
        <v>609</v>
      </c>
    </row>
    <row r="98" spans="1:5">
      <c r="A98" s="446" t="s">
        <v>610</v>
      </c>
      <c r="B98" s="448" t="s">
        <v>611</v>
      </c>
      <c r="C98" s="446" t="s">
        <v>612</v>
      </c>
      <c r="D98" s="446" t="s">
        <v>338</v>
      </c>
      <c r="E98" s="448" t="s">
        <v>609</v>
      </c>
    </row>
    <row r="99" spans="1:5">
      <c r="A99" s="446" t="s">
        <v>613</v>
      </c>
      <c r="B99" s="448" t="s">
        <v>614</v>
      </c>
      <c r="C99" s="446" t="s">
        <v>615</v>
      </c>
      <c r="D99" s="446" t="s">
        <v>324</v>
      </c>
      <c r="E99" s="448" t="s">
        <v>609</v>
      </c>
    </row>
    <row r="100" spans="1:5">
      <c r="A100" s="446" t="s">
        <v>616</v>
      </c>
      <c r="B100" s="448" t="s">
        <v>617</v>
      </c>
      <c r="C100" s="446" t="s">
        <v>618</v>
      </c>
      <c r="D100" s="446" t="s">
        <v>324</v>
      </c>
      <c r="E100" s="448" t="s">
        <v>609</v>
      </c>
    </row>
    <row r="101" spans="1:5">
      <c r="A101" s="446" t="s">
        <v>619</v>
      </c>
      <c r="B101" s="448" t="s">
        <v>620</v>
      </c>
      <c r="C101" s="446" t="s">
        <v>618</v>
      </c>
      <c r="D101" s="446" t="s">
        <v>338</v>
      </c>
      <c r="E101" s="448" t="s">
        <v>609</v>
      </c>
    </row>
    <row r="102" spans="1:5">
      <c r="A102" s="446" t="s">
        <v>621</v>
      </c>
      <c r="B102" s="448" t="s">
        <v>622</v>
      </c>
      <c r="C102" s="446" t="s">
        <v>609</v>
      </c>
      <c r="D102" s="446" t="s">
        <v>324</v>
      </c>
      <c r="E102" s="448" t="s">
        <v>609</v>
      </c>
    </row>
    <row r="103" spans="1:5">
      <c r="A103" s="446" t="s">
        <v>623</v>
      </c>
      <c r="B103" s="448" t="s">
        <v>624</v>
      </c>
      <c r="C103" s="446" t="s">
        <v>609</v>
      </c>
      <c r="D103" s="446" t="s">
        <v>338</v>
      </c>
      <c r="E103" s="448" t="s">
        <v>609</v>
      </c>
    </row>
    <row r="104" spans="1:5">
      <c r="A104" s="446" t="s">
        <v>625</v>
      </c>
      <c r="B104" s="448" t="s">
        <v>626</v>
      </c>
      <c r="C104" s="446" t="s">
        <v>627</v>
      </c>
      <c r="D104" s="446" t="s">
        <v>338</v>
      </c>
      <c r="E104" s="448" t="s">
        <v>609</v>
      </c>
    </row>
    <row r="105" spans="1:5">
      <c r="A105" s="446" t="s">
        <v>628</v>
      </c>
      <c r="B105" s="448" t="s">
        <v>629</v>
      </c>
      <c r="C105" s="446" t="s">
        <v>630</v>
      </c>
      <c r="D105" s="446" t="s">
        <v>338</v>
      </c>
      <c r="E105" s="448" t="s">
        <v>609</v>
      </c>
    </row>
    <row r="106" spans="1:5">
      <c r="A106" s="446" t="s">
        <v>631</v>
      </c>
      <c r="B106" s="448" t="s">
        <v>632</v>
      </c>
      <c r="C106" s="446" t="s">
        <v>633</v>
      </c>
      <c r="D106" s="446" t="s">
        <v>338</v>
      </c>
      <c r="E106" s="448" t="s">
        <v>609</v>
      </c>
    </row>
    <row r="107" spans="1:5">
      <c r="A107" s="446" t="s">
        <v>634</v>
      </c>
      <c r="B107" s="448" t="s">
        <v>635</v>
      </c>
      <c r="C107" s="446" t="s">
        <v>636</v>
      </c>
      <c r="D107" s="446" t="s">
        <v>338</v>
      </c>
      <c r="E107" s="448" t="s">
        <v>609</v>
      </c>
    </row>
    <row r="108" spans="1:5">
      <c r="A108" s="446" t="s">
        <v>637</v>
      </c>
      <c r="B108" s="448" t="s">
        <v>638</v>
      </c>
      <c r="C108" s="446" t="s">
        <v>639</v>
      </c>
      <c r="D108" s="446" t="s">
        <v>338</v>
      </c>
      <c r="E108" s="448" t="s">
        <v>609</v>
      </c>
    </row>
    <row r="109" spans="1:5">
      <c r="A109" s="446" t="s">
        <v>640</v>
      </c>
      <c r="B109" s="448" t="s">
        <v>641</v>
      </c>
      <c r="C109" s="446" t="s">
        <v>642</v>
      </c>
      <c r="D109" s="446" t="s">
        <v>338</v>
      </c>
      <c r="E109" s="448" t="s">
        <v>609</v>
      </c>
    </row>
    <row r="110" spans="1:5">
      <c r="A110" s="446" t="s">
        <v>643</v>
      </c>
      <c r="B110" s="448" t="s">
        <v>644</v>
      </c>
      <c r="C110" s="446" t="s">
        <v>645</v>
      </c>
      <c r="D110" s="446" t="s">
        <v>338</v>
      </c>
      <c r="E110" s="448" t="s">
        <v>609</v>
      </c>
    </row>
    <row r="111" spans="1:5">
      <c r="A111" s="446" t="s">
        <v>646</v>
      </c>
      <c r="B111" s="448" t="s">
        <v>647</v>
      </c>
      <c r="C111" s="446" t="s">
        <v>648</v>
      </c>
      <c r="D111" s="446" t="s">
        <v>334</v>
      </c>
      <c r="E111" s="448" t="s">
        <v>609</v>
      </c>
    </row>
    <row r="112" spans="1:5">
      <c r="A112" s="446" t="s">
        <v>649</v>
      </c>
      <c r="B112" s="448" t="s">
        <v>650</v>
      </c>
      <c r="C112" s="446" t="s">
        <v>651</v>
      </c>
      <c r="D112" s="446" t="s">
        <v>338</v>
      </c>
      <c r="E112" s="448" t="s">
        <v>609</v>
      </c>
    </row>
    <row r="113" spans="1:5">
      <c r="A113" s="446" t="s">
        <v>652</v>
      </c>
      <c r="B113" s="448" t="s">
        <v>653</v>
      </c>
      <c r="C113" s="446" t="s">
        <v>654</v>
      </c>
      <c r="D113" s="446" t="s">
        <v>338</v>
      </c>
      <c r="E113" s="448" t="s">
        <v>609</v>
      </c>
    </row>
    <row r="114" spans="1:5">
      <c r="A114" s="446" t="s">
        <v>655</v>
      </c>
      <c r="B114" s="448" t="s">
        <v>656</v>
      </c>
      <c r="C114" s="446" t="s">
        <v>657</v>
      </c>
      <c r="D114" s="446" t="s">
        <v>338</v>
      </c>
      <c r="E114" s="448" t="s">
        <v>609</v>
      </c>
    </row>
    <row r="115" spans="1:5">
      <c r="A115" s="446" t="s">
        <v>658</v>
      </c>
      <c r="B115" s="448" t="s">
        <v>659</v>
      </c>
      <c r="C115" s="446" t="s">
        <v>660</v>
      </c>
      <c r="D115" s="446" t="s">
        <v>338</v>
      </c>
      <c r="E115" s="448" t="s">
        <v>609</v>
      </c>
    </row>
    <row r="116" spans="1:5">
      <c r="A116" s="446" t="s">
        <v>661</v>
      </c>
      <c r="B116" s="448" t="s">
        <v>662</v>
      </c>
      <c r="C116" s="446" t="s">
        <v>663</v>
      </c>
      <c r="D116" s="446" t="s">
        <v>338</v>
      </c>
      <c r="E116" s="448" t="s">
        <v>609</v>
      </c>
    </row>
    <row r="117" spans="1:5">
      <c r="A117" s="446" t="s">
        <v>664</v>
      </c>
      <c r="B117" s="448" t="s">
        <v>665</v>
      </c>
      <c r="C117" s="446" t="s">
        <v>666</v>
      </c>
      <c r="D117" s="446" t="s">
        <v>338</v>
      </c>
      <c r="E117" s="448" t="s">
        <v>609</v>
      </c>
    </row>
    <row r="118" spans="1:5">
      <c r="A118" s="446" t="s">
        <v>667</v>
      </c>
      <c r="B118" s="448" t="s">
        <v>668</v>
      </c>
      <c r="C118" s="446" t="s">
        <v>669</v>
      </c>
      <c r="D118" s="446" t="s">
        <v>334</v>
      </c>
      <c r="E118" s="448" t="s">
        <v>609</v>
      </c>
    </row>
    <row r="119" spans="1:5">
      <c r="A119" s="446" t="s">
        <v>670</v>
      </c>
      <c r="B119" s="448" t="s">
        <v>671</v>
      </c>
      <c r="C119" s="446" t="s">
        <v>672</v>
      </c>
      <c r="D119" s="446" t="s">
        <v>338</v>
      </c>
      <c r="E119" s="448" t="s">
        <v>609</v>
      </c>
    </row>
    <row r="120" spans="1:5">
      <c r="A120" s="446" t="s">
        <v>673</v>
      </c>
      <c r="B120" s="448" t="s">
        <v>674</v>
      </c>
      <c r="C120" s="446" t="s">
        <v>675</v>
      </c>
      <c r="D120" s="446" t="s">
        <v>338</v>
      </c>
      <c r="E120" s="448" t="s">
        <v>609</v>
      </c>
    </row>
    <row r="121" spans="1:5">
      <c r="A121" s="446" t="s">
        <v>676</v>
      </c>
      <c r="B121" s="448" t="s">
        <v>677</v>
      </c>
      <c r="C121" s="446" t="s">
        <v>678</v>
      </c>
      <c r="D121" s="446" t="s">
        <v>338</v>
      </c>
      <c r="E121" s="448" t="s">
        <v>609</v>
      </c>
    </row>
    <row r="122" spans="1:5">
      <c r="A122" s="446" t="s">
        <v>679</v>
      </c>
      <c r="B122" s="448" t="s">
        <v>680</v>
      </c>
      <c r="C122" s="446" t="s">
        <v>681</v>
      </c>
      <c r="D122" s="446" t="s">
        <v>338</v>
      </c>
      <c r="E122" s="448" t="s">
        <v>609</v>
      </c>
    </row>
    <row r="123" spans="1:5">
      <c r="A123" s="446" t="s">
        <v>682</v>
      </c>
      <c r="B123" s="448" t="s">
        <v>683</v>
      </c>
      <c r="C123" s="446" t="s">
        <v>684</v>
      </c>
      <c r="D123" s="446" t="s">
        <v>338</v>
      </c>
      <c r="E123" s="448" t="s">
        <v>609</v>
      </c>
    </row>
    <row r="124" spans="1:5">
      <c r="A124" s="446" t="s">
        <v>685</v>
      </c>
      <c r="B124" s="448" t="s">
        <v>686</v>
      </c>
      <c r="C124" s="446" t="s">
        <v>687</v>
      </c>
      <c r="D124" s="446" t="s">
        <v>334</v>
      </c>
      <c r="E124" s="448" t="s">
        <v>609</v>
      </c>
    </row>
    <row r="125" spans="1:5">
      <c r="A125" s="446" t="s">
        <v>688</v>
      </c>
      <c r="B125" s="448" t="s">
        <v>689</v>
      </c>
      <c r="C125" s="446" t="s">
        <v>690</v>
      </c>
      <c r="D125" s="446" t="s">
        <v>334</v>
      </c>
      <c r="E125" s="448" t="s">
        <v>609</v>
      </c>
    </row>
    <row r="126" spans="1:5">
      <c r="A126" s="446" t="s">
        <v>691</v>
      </c>
      <c r="B126" s="448" t="s">
        <v>692</v>
      </c>
      <c r="C126" s="446" t="s">
        <v>690</v>
      </c>
      <c r="D126" s="446" t="s">
        <v>338</v>
      </c>
      <c r="E126" s="448" t="s">
        <v>609</v>
      </c>
    </row>
    <row r="127" spans="1:5">
      <c r="A127" s="446" t="s">
        <v>693</v>
      </c>
      <c r="B127" s="448" t="s">
        <v>694</v>
      </c>
      <c r="C127" s="446" t="s">
        <v>695</v>
      </c>
      <c r="D127" s="446" t="s">
        <v>338</v>
      </c>
      <c r="E127" s="448" t="s">
        <v>609</v>
      </c>
    </row>
    <row r="128" spans="1:5">
      <c r="A128" s="446" t="s">
        <v>696</v>
      </c>
      <c r="B128" s="448" t="s">
        <v>697</v>
      </c>
      <c r="C128" s="446" t="s">
        <v>698</v>
      </c>
      <c r="D128" s="446" t="s">
        <v>334</v>
      </c>
      <c r="E128" s="448" t="s">
        <v>609</v>
      </c>
    </row>
    <row r="129" spans="1:5">
      <c r="A129" s="446" t="s">
        <v>699</v>
      </c>
      <c r="B129" s="448" t="s">
        <v>700</v>
      </c>
      <c r="C129" s="446" t="s">
        <v>701</v>
      </c>
      <c r="D129" s="446" t="s">
        <v>338</v>
      </c>
      <c r="E129" s="448" t="s">
        <v>609</v>
      </c>
    </row>
    <row r="130" spans="1:5">
      <c r="A130" s="446" t="s">
        <v>702</v>
      </c>
      <c r="B130" s="448" t="s">
        <v>703</v>
      </c>
      <c r="C130" s="446" t="s">
        <v>704</v>
      </c>
      <c r="D130" s="446" t="s">
        <v>338</v>
      </c>
      <c r="E130" s="448" t="s">
        <v>609</v>
      </c>
    </row>
    <row r="131" spans="1:5">
      <c r="A131" s="446" t="s">
        <v>705</v>
      </c>
      <c r="B131" s="448" t="s">
        <v>706</v>
      </c>
      <c r="C131" s="446" t="s">
        <v>707</v>
      </c>
      <c r="D131" s="446" t="s">
        <v>338</v>
      </c>
      <c r="E131" s="448" t="s">
        <v>609</v>
      </c>
    </row>
    <row r="132" spans="1:5">
      <c r="A132" s="446" t="s">
        <v>708</v>
      </c>
      <c r="B132" s="448" t="s">
        <v>709</v>
      </c>
      <c r="C132" s="446" t="s">
        <v>710</v>
      </c>
      <c r="D132" s="446" t="s">
        <v>338</v>
      </c>
      <c r="E132" s="448" t="s">
        <v>609</v>
      </c>
    </row>
    <row r="133" spans="1:5">
      <c r="A133" s="446" t="s">
        <v>711</v>
      </c>
      <c r="B133" s="448" t="s">
        <v>712</v>
      </c>
      <c r="C133" s="446" t="s">
        <v>594</v>
      </c>
      <c r="D133" s="446" t="s">
        <v>338</v>
      </c>
      <c r="E133" s="448" t="s">
        <v>609</v>
      </c>
    </row>
    <row r="134" spans="1:5">
      <c r="A134" s="446" t="s">
        <v>713</v>
      </c>
      <c r="B134" s="448" t="s">
        <v>714</v>
      </c>
      <c r="C134" s="446" t="s">
        <v>715</v>
      </c>
      <c r="D134" s="446" t="s">
        <v>338</v>
      </c>
      <c r="E134" s="448" t="s">
        <v>609</v>
      </c>
    </row>
    <row r="135" spans="1:5">
      <c r="A135" s="446" t="s">
        <v>716</v>
      </c>
      <c r="B135" s="448" t="s">
        <v>717</v>
      </c>
      <c r="C135" s="446" t="s">
        <v>718</v>
      </c>
      <c r="D135" s="446" t="s">
        <v>338</v>
      </c>
      <c r="E135" s="448" t="s">
        <v>609</v>
      </c>
    </row>
    <row r="136" spans="1:5">
      <c r="A136" s="446" t="s">
        <v>719</v>
      </c>
      <c r="B136" s="448" t="s">
        <v>720</v>
      </c>
      <c r="C136" s="446" t="s">
        <v>721</v>
      </c>
      <c r="D136" s="446" t="s">
        <v>338</v>
      </c>
      <c r="E136" s="448" t="s">
        <v>609</v>
      </c>
    </row>
    <row r="137" spans="1:5">
      <c r="A137" s="446" t="s">
        <v>722</v>
      </c>
      <c r="B137" s="448" t="s">
        <v>723</v>
      </c>
      <c r="C137" s="446" t="s">
        <v>724</v>
      </c>
      <c r="D137" s="446" t="s">
        <v>334</v>
      </c>
      <c r="E137" s="448" t="s">
        <v>609</v>
      </c>
    </row>
    <row r="138" spans="1:5">
      <c r="A138" s="446" t="s">
        <v>725</v>
      </c>
      <c r="B138" s="447" t="s">
        <v>726</v>
      </c>
      <c r="C138" s="446" t="s">
        <v>727</v>
      </c>
      <c r="D138" s="446" t="s">
        <v>320</v>
      </c>
      <c r="E138" s="448" t="s">
        <v>727</v>
      </c>
    </row>
    <row r="139" spans="1:5">
      <c r="A139" s="446" t="s">
        <v>728</v>
      </c>
      <c r="B139" s="448" t="s">
        <v>729</v>
      </c>
      <c r="C139" s="446" t="s">
        <v>730</v>
      </c>
      <c r="D139" s="446" t="s">
        <v>334</v>
      </c>
      <c r="E139" s="448" t="s">
        <v>727</v>
      </c>
    </row>
    <row r="140" spans="1:5">
      <c r="A140" s="446" t="s">
        <v>731</v>
      </c>
      <c r="B140" s="448" t="s">
        <v>732</v>
      </c>
      <c r="C140" s="446" t="s">
        <v>733</v>
      </c>
      <c r="D140" s="446" t="s">
        <v>334</v>
      </c>
      <c r="E140" s="448" t="s">
        <v>727</v>
      </c>
    </row>
    <row r="141" spans="1:5">
      <c r="A141" s="446" t="s">
        <v>734</v>
      </c>
      <c r="B141" s="448" t="s">
        <v>735</v>
      </c>
      <c r="C141" s="446" t="s">
        <v>736</v>
      </c>
      <c r="D141" s="446" t="s">
        <v>334</v>
      </c>
      <c r="E141" s="448" t="s">
        <v>727</v>
      </c>
    </row>
    <row r="142" spans="1:5">
      <c r="A142" s="446" t="s">
        <v>737</v>
      </c>
      <c r="B142" s="448" t="s">
        <v>738</v>
      </c>
      <c r="C142" s="446" t="s">
        <v>739</v>
      </c>
      <c r="D142" s="446" t="s">
        <v>334</v>
      </c>
      <c r="E142" s="448" t="s">
        <v>727</v>
      </c>
    </row>
    <row r="143" spans="1:5">
      <c r="A143" s="446" t="s">
        <v>740</v>
      </c>
      <c r="B143" s="448" t="s">
        <v>741</v>
      </c>
      <c r="C143" s="446" t="s">
        <v>742</v>
      </c>
      <c r="D143" s="446" t="s">
        <v>334</v>
      </c>
      <c r="E143" s="448" t="s">
        <v>727</v>
      </c>
    </row>
    <row r="144" spans="1:5">
      <c r="A144" s="446" t="s">
        <v>743</v>
      </c>
      <c r="B144" s="448" t="s">
        <v>744</v>
      </c>
      <c r="C144" s="446" t="s">
        <v>742</v>
      </c>
      <c r="D144" s="446" t="s">
        <v>338</v>
      </c>
      <c r="E144" s="448" t="s">
        <v>727</v>
      </c>
    </row>
    <row r="145" spans="1:5">
      <c r="A145" s="446" t="s">
        <v>745</v>
      </c>
      <c r="B145" s="448" t="s">
        <v>746</v>
      </c>
      <c r="C145" s="446" t="s">
        <v>747</v>
      </c>
      <c r="D145" s="446" t="s">
        <v>334</v>
      </c>
      <c r="E145" s="448" t="s">
        <v>727</v>
      </c>
    </row>
    <row r="146" spans="1:5">
      <c r="A146" s="446" t="s">
        <v>748</v>
      </c>
      <c r="B146" s="448" t="s">
        <v>749</v>
      </c>
      <c r="C146" s="446" t="s">
        <v>727</v>
      </c>
      <c r="D146" s="446" t="s">
        <v>324</v>
      </c>
      <c r="E146" s="448" t="s">
        <v>727</v>
      </c>
    </row>
    <row r="147" spans="1:5">
      <c r="A147" s="446" t="s">
        <v>750</v>
      </c>
      <c r="B147" s="448" t="s">
        <v>751</v>
      </c>
      <c r="C147" s="446" t="s">
        <v>752</v>
      </c>
      <c r="D147" s="446" t="s">
        <v>338</v>
      </c>
      <c r="E147" s="448" t="s">
        <v>727</v>
      </c>
    </row>
    <row r="148" spans="1:5">
      <c r="A148" s="446" t="s">
        <v>753</v>
      </c>
      <c r="B148" s="448" t="s">
        <v>754</v>
      </c>
      <c r="C148" s="446" t="s">
        <v>755</v>
      </c>
      <c r="D148" s="446" t="s">
        <v>334</v>
      </c>
      <c r="E148" s="448" t="s">
        <v>727</v>
      </c>
    </row>
    <row r="149" spans="1:5">
      <c r="A149" s="446" t="s">
        <v>756</v>
      </c>
      <c r="B149" s="448" t="s">
        <v>757</v>
      </c>
      <c r="C149" s="446" t="s">
        <v>758</v>
      </c>
      <c r="D149" s="446" t="s">
        <v>334</v>
      </c>
      <c r="E149" s="448" t="s">
        <v>727</v>
      </c>
    </row>
    <row r="150" spans="1:5">
      <c r="A150" s="446" t="s">
        <v>759</v>
      </c>
      <c r="B150" s="448" t="s">
        <v>760</v>
      </c>
      <c r="C150" s="446" t="s">
        <v>761</v>
      </c>
      <c r="D150" s="446" t="s">
        <v>334</v>
      </c>
      <c r="E150" s="448" t="s">
        <v>727</v>
      </c>
    </row>
    <row r="151" spans="1:5">
      <c r="A151" s="446" t="s">
        <v>762</v>
      </c>
      <c r="B151" s="448" t="s">
        <v>763</v>
      </c>
      <c r="C151" s="446" t="s">
        <v>764</v>
      </c>
      <c r="D151" s="446" t="s">
        <v>334</v>
      </c>
      <c r="E151" s="448" t="s">
        <v>727</v>
      </c>
    </row>
    <row r="152" spans="1:5">
      <c r="A152" s="446" t="s">
        <v>765</v>
      </c>
      <c r="B152" s="448" t="s">
        <v>766</v>
      </c>
      <c r="C152" s="446" t="s">
        <v>767</v>
      </c>
      <c r="D152" s="446" t="s">
        <v>324</v>
      </c>
      <c r="E152" s="448" t="s">
        <v>727</v>
      </c>
    </row>
    <row r="153" spans="1:5">
      <c r="A153" s="446" t="s">
        <v>768</v>
      </c>
      <c r="B153" s="448" t="s">
        <v>769</v>
      </c>
      <c r="C153" s="446" t="s">
        <v>770</v>
      </c>
      <c r="D153" s="446" t="s">
        <v>338</v>
      </c>
      <c r="E153" s="448" t="s">
        <v>727</v>
      </c>
    </row>
    <row r="154" spans="1:5">
      <c r="A154" s="446" t="s">
        <v>771</v>
      </c>
      <c r="B154" s="448" t="s">
        <v>772</v>
      </c>
      <c r="C154" s="446" t="s">
        <v>773</v>
      </c>
      <c r="D154" s="446" t="s">
        <v>338</v>
      </c>
      <c r="E154" s="448" t="s">
        <v>727</v>
      </c>
    </row>
    <row r="155" spans="1:5">
      <c r="A155" s="446" t="s">
        <v>774</v>
      </c>
      <c r="B155" s="448" t="s">
        <v>775</v>
      </c>
      <c r="C155" s="446" t="s">
        <v>776</v>
      </c>
      <c r="D155" s="446" t="s">
        <v>334</v>
      </c>
      <c r="E155" s="448" t="s">
        <v>727</v>
      </c>
    </row>
    <row r="156" spans="1:5">
      <c r="A156" s="446" t="s">
        <v>777</v>
      </c>
      <c r="B156" s="448" t="s">
        <v>778</v>
      </c>
      <c r="C156" s="446" t="s">
        <v>779</v>
      </c>
      <c r="D156" s="446" t="s">
        <v>334</v>
      </c>
      <c r="E156" s="448" t="s">
        <v>727</v>
      </c>
    </row>
    <row r="157" spans="1:5">
      <c r="A157" s="446" t="s">
        <v>780</v>
      </c>
      <c r="B157" s="448" t="s">
        <v>781</v>
      </c>
      <c r="C157" s="446" t="s">
        <v>782</v>
      </c>
      <c r="D157" s="446" t="s">
        <v>334</v>
      </c>
      <c r="E157" s="448" t="s">
        <v>727</v>
      </c>
    </row>
    <row r="158" spans="1:5">
      <c r="A158" s="446" t="s">
        <v>783</v>
      </c>
      <c r="B158" s="448" t="s">
        <v>784</v>
      </c>
      <c r="C158" s="446" t="s">
        <v>785</v>
      </c>
      <c r="D158" s="446" t="s">
        <v>334</v>
      </c>
      <c r="E158" s="448" t="s">
        <v>727</v>
      </c>
    </row>
    <row r="159" spans="1:5">
      <c r="A159" s="446" t="s">
        <v>786</v>
      </c>
      <c r="B159" s="448" t="s">
        <v>787</v>
      </c>
      <c r="C159" s="446" t="s">
        <v>788</v>
      </c>
      <c r="D159" s="446" t="s">
        <v>334</v>
      </c>
      <c r="E159" s="448" t="s">
        <v>727</v>
      </c>
    </row>
    <row r="160" spans="1:5">
      <c r="A160" s="446" t="s">
        <v>789</v>
      </c>
      <c r="B160" s="448" t="s">
        <v>790</v>
      </c>
      <c r="C160" s="446" t="s">
        <v>791</v>
      </c>
      <c r="D160" s="446" t="s">
        <v>334</v>
      </c>
      <c r="E160" s="448" t="s">
        <v>727</v>
      </c>
    </row>
    <row r="161" spans="1:5">
      <c r="A161" s="446" t="s">
        <v>792</v>
      </c>
      <c r="B161" s="448" t="s">
        <v>793</v>
      </c>
      <c r="C161" s="446" t="s">
        <v>794</v>
      </c>
      <c r="D161" s="446" t="s">
        <v>334</v>
      </c>
      <c r="E161" s="448" t="s">
        <v>727</v>
      </c>
    </row>
    <row r="162" spans="1:5">
      <c r="A162" s="446" t="s">
        <v>795</v>
      </c>
      <c r="B162" s="448" t="s">
        <v>796</v>
      </c>
      <c r="C162" s="446" t="s">
        <v>797</v>
      </c>
      <c r="D162" s="446" t="s">
        <v>334</v>
      </c>
      <c r="E162" s="448" t="s">
        <v>727</v>
      </c>
    </row>
    <row r="163" spans="1:5">
      <c r="A163" s="446" t="s">
        <v>798</v>
      </c>
      <c r="B163" s="448" t="s">
        <v>799</v>
      </c>
      <c r="C163" s="446" t="s">
        <v>800</v>
      </c>
      <c r="D163" s="446" t="s">
        <v>334</v>
      </c>
      <c r="E163" s="448" t="s">
        <v>727</v>
      </c>
    </row>
    <row r="164" spans="1:5">
      <c r="A164" s="446" t="s">
        <v>801</v>
      </c>
      <c r="B164" s="448" t="s">
        <v>802</v>
      </c>
      <c r="C164" s="446" t="s">
        <v>803</v>
      </c>
      <c r="D164" s="446" t="s">
        <v>334</v>
      </c>
      <c r="E164" s="448" t="s">
        <v>727</v>
      </c>
    </row>
    <row r="165" spans="1:5">
      <c r="A165" s="446" t="s">
        <v>804</v>
      </c>
      <c r="B165" s="448" t="s">
        <v>805</v>
      </c>
      <c r="C165" s="446" t="s">
        <v>806</v>
      </c>
      <c r="D165" s="446" t="s">
        <v>338</v>
      </c>
      <c r="E165" s="448" t="s">
        <v>727</v>
      </c>
    </row>
    <row r="166" spans="1:5">
      <c r="A166" s="446" t="s">
        <v>807</v>
      </c>
      <c r="B166" s="448" t="s">
        <v>808</v>
      </c>
      <c r="C166" s="446" t="s">
        <v>809</v>
      </c>
      <c r="D166" s="446" t="s">
        <v>334</v>
      </c>
      <c r="E166" s="448" t="s">
        <v>727</v>
      </c>
    </row>
    <row r="167" spans="1:5">
      <c r="A167" s="446" t="s">
        <v>810</v>
      </c>
      <c r="B167" s="448" t="s">
        <v>811</v>
      </c>
      <c r="C167" s="446" t="s">
        <v>812</v>
      </c>
      <c r="D167" s="446" t="s">
        <v>334</v>
      </c>
      <c r="E167" s="448" t="s">
        <v>727</v>
      </c>
    </row>
    <row r="168" spans="1:5">
      <c r="A168" s="446" t="s">
        <v>813</v>
      </c>
      <c r="B168" s="448" t="s">
        <v>814</v>
      </c>
      <c r="C168" s="446" t="s">
        <v>815</v>
      </c>
      <c r="D168" s="446" t="s">
        <v>334</v>
      </c>
      <c r="E168" s="448" t="s">
        <v>727</v>
      </c>
    </row>
    <row r="169" spans="1:5">
      <c r="A169" s="446" t="s">
        <v>816</v>
      </c>
      <c r="B169" s="448" t="s">
        <v>817</v>
      </c>
      <c r="C169" s="446" t="s">
        <v>818</v>
      </c>
      <c r="D169" s="446" t="s">
        <v>334</v>
      </c>
      <c r="E169" s="448" t="s">
        <v>727</v>
      </c>
    </row>
    <row r="170" spans="1:5">
      <c r="A170" s="446" t="s">
        <v>819</v>
      </c>
      <c r="B170" s="448" t="s">
        <v>820</v>
      </c>
      <c r="C170" s="446" t="s">
        <v>821</v>
      </c>
      <c r="D170" s="446" t="s">
        <v>334</v>
      </c>
      <c r="E170" s="448" t="s">
        <v>727</v>
      </c>
    </row>
    <row r="171" spans="1:5">
      <c r="A171" s="446" t="s">
        <v>822</v>
      </c>
      <c r="B171" s="448" t="s">
        <v>823</v>
      </c>
      <c r="C171" s="446" t="s">
        <v>824</v>
      </c>
      <c r="D171" s="446" t="s">
        <v>334</v>
      </c>
      <c r="E171" s="448" t="s">
        <v>727</v>
      </c>
    </row>
    <row r="172" spans="1:5">
      <c r="A172" s="446" t="s">
        <v>825</v>
      </c>
      <c r="B172" s="448" t="s">
        <v>826</v>
      </c>
      <c r="C172" s="446" t="s">
        <v>827</v>
      </c>
      <c r="D172" s="446" t="s">
        <v>338</v>
      </c>
      <c r="E172" s="448" t="s">
        <v>727</v>
      </c>
    </row>
    <row r="173" spans="1:5">
      <c r="A173" s="446" t="s">
        <v>828</v>
      </c>
      <c r="B173" s="448" t="s">
        <v>829</v>
      </c>
      <c r="C173" s="446" t="s">
        <v>830</v>
      </c>
      <c r="D173" s="446" t="s">
        <v>338</v>
      </c>
      <c r="E173" s="448" t="s">
        <v>727</v>
      </c>
    </row>
    <row r="174" spans="1:5">
      <c r="A174" s="446" t="s">
        <v>831</v>
      </c>
      <c r="B174" s="448" t="s">
        <v>832</v>
      </c>
      <c r="C174" s="446" t="s">
        <v>833</v>
      </c>
      <c r="D174" s="446" t="s">
        <v>338</v>
      </c>
      <c r="E174" s="448" t="s">
        <v>727</v>
      </c>
    </row>
    <row r="175" spans="1:5">
      <c r="A175" s="446" t="s">
        <v>834</v>
      </c>
      <c r="B175" s="448" t="s">
        <v>835</v>
      </c>
      <c r="C175" s="446" t="s">
        <v>836</v>
      </c>
      <c r="D175" s="446" t="s">
        <v>334</v>
      </c>
      <c r="E175" s="448" t="s">
        <v>727</v>
      </c>
    </row>
    <row r="176" spans="1:5">
      <c r="A176" s="446" t="s">
        <v>837</v>
      </c>
      <c r="B176" s="447" t="s">
        <v>838</v>
      </c>
      <c r="C176" s="446" t="s">
        <v>839</v>
      </c>
      <c r="D176" s="446" t="s">
        <v>320</v>
      </c>
      <c r="E176" s="448" t="s">
        <v>839</v>
      </c>
    </row>
    <row r="177" spans="1:5">
      <c r="A177" s="446" t="s">
        <v>840</v>
      </c>
      <c r="B177" s="448" t="s">
        <v>841</v>
      </c>
      <c r="C177" s="446" t="s">
        <v>842</v>
      </c>
      <c r="D177" s="446" t="s">
        <v>334</v>
      </c>
      <c r="E177" s="448" t="s">
        <v>839</v>
      </c>
    </row>
    <row r="178" spans="1:5">
      <c r="A178" s="446" t="s">
        <v>843</v>
      </c>
      <c r="B178" s="448" t="s">
        <v>844</v>
      </c>
      <c r="C178" s="446" t="s">
        <v>845</v>
      </c>
      <c r="D178" s="446" t="s">
        <v>324</v>
      </c>
      <c r="E178" s="448" t="s">
        <v>839</v>
      </c>
    </row>
    <row r="179" spans="1:5">
      <c r="A179" s="446" t="s">
        <v>846</v>
      </c>
      <c r="B179" s="448" t="s">
        <v>847</v>
      </c>
      <c r="C179" s="446" t="s">
        <v>848</v>
      </c>
      <c r="D179" s="446" t="s">
        <v>334</v>
      </c>
      <c r="E179" s="448" t="s">
        <v>839</v>
      </c>
    </row>
    <row r="180" spans="1:5">
      <c r="A180" s="446" t="s">
        <v>849</v>
      </c>
      <c r="B180" s="448" t="s">
        <v>850</v>
      </c>
      <c r="C180" s="446" t="s">
        <v>851</v>
      </c>
      <c r="D180" s="446" t="s">
        <v>338</v>
      </c>
      <c r="E180" s="448" t="s">
        <v>839</v>
      </c>
    </row>
    <row r="181" spans="1:5">
      <c r="A181" s="446" t="s">
        <v>852</v>
      </c>
      <c r="B181" s="448" t="s">
        <v>853</v>
      </c>
      <c r="C181" s="446" t="s">
        <v>854</v>
      </c>
      <c r="D181" s="446" t="s">
        <v>338</v>
      </c>
      <c r="E181" s="448" t="s">
        <v>839</v>
      </c>
    </row>
    <row r="182" spans="1:5">
      <c r="A182" s="446" t="s">
        <v>855</v>
      </c>
      <c r="B182" s="448" t="s">
        <v>856</v>
      </c>
      <c r="C182" s="446" t="s">
        <v>857</v>
      </c>
      <c r="D182" s="446" t="s">
        <v>338</v>
      </c>
      <c r="E182" s="448" t="s">
        <v>839</v>
      </c>
    </row>
    <row r="183" spans="1:5">
      <c r="A183" s="446" t="s">
        <v>858</v>
      </c>
      <c r="B183" s="448" t="s">
        <v>859</v>
      </c>
      <c r="C183" s="446" t="s">
        <v>860</v>
      </c>
      <c r="D183" s="446" t="s">
        <v>324</v>
      </c>
      <c r="E183" s="448" t="s">
        <v>839</v>
      </c>
    </row>
    <row r="184" spans="1:5">
      <c r="A184" s="446" t="s">
        <v>861</v>
      </c>
      <c r="B184" s="448" t="s">
        <v>862</v>
      </c>
      <c r="C184" s="446" t="s">
        <v>863</v>
      </c>
      <c r="D184" s="446" t="s">
        <v>324</v>
      </c>
      <c r="E184" s="448" t="s">
        <v>839</v>
      </c>
    </row>
    <row r="185" spans="1:5">
      <c r="A185" s="446" t="s">
        <v>864</v>
      </c>
      <c r="B185" s="448" t="s">
        <v>865</v>
      </c>
      <c r="C185" s="446" t="s">
        <v>866</v>
      </c>
      <c r="D185" s="446" t="s">
        <v>324</v>
      </c>
      <c r="E185" s="448" t="s">
        <v>839</v>
      </c>
    </row>
    <row r="186" spans="1:5">
      <c r="A186" s="446" t="s">
        <v>867</v>
      </c>
      <c r="B186" s="448" t="s">
        <v>868</v>
      </c>
      <c r="C186" s="446" t="s">
        <v>869</v>
      </c>
      <c r="D186" s="446" t="s">
        <v>334</v>
      </c>
      <c r="E186" s="448" t="s">
        <v>839</v>
      </c>
    </row>
    <row r="187" spans="1:5">
      <c r="A187" s="446" t="s">
        <v>870</v>
      </c>
      <c r="B187" s="448" t="s">
        <v>871</v>
      </c>
      <c r="C187" s="446" t="s">
        <v>872</v>
      </c>
      <c r="D187" s="446" t="s">
        <v>338</v>
      </c>
      <c r="E187" s="448" t="s">
        <v>839</v>
      </c>
    </row>
    <row r="188" spans="1:5">
      <c r="A188" s="446" t="s">
        <v>873</v>
      </c>
      <c r="B188" s="448" t="s">
        <v>874</v>
      </c>
      <c r="C188" s="446" t="s">
        <v>875</v>
      </c>
      <c r="D188" s="446" t="s">
        <v>334</v>
      </c>
      <c r="E188" s="448" t="s">
        <v>839</v>
      </c>
    </row>
    <row r="189" spans="1:5">
      <c r="A189" s="446" t="s">
        <v>876</v>
      </c>
      <c r="B189" s="448" t="s">
        <v>877</v>
      </c>
      <c r="C189" s="446" t="s">
        <v>878</v>
      </c>
      <c r="D189" s="446" t="s">
        <v>334</v>
      </c>
      <c r="E189" s="448" t="s">
        <v>839</v>
      </c>
    </row>
    <row r="190" spans="1:5">
      <c r="A190" s="446" t="s">
        <v>879</v>
      </c>
      <c r="B190" s="448" t="s">
        <v>880</v>
      </c>
      <c r="C190" s="446" t="s">
        <v>881</v>
      </c>
      <c r="D190" s="446" t="s">
        <v>324</v>
      </c>
      <c r="E190" s="448" t="s">
        <v>839</v>
      </c>
    </row>
    <row r="191" spans="1:5">
      <c r="A191" s="446" t="s">
        <v>882</v>
      </c>
      <c r="B191" s="448" t="s">
        <v>883</v>
      </c>
      <c r="C191" s="446" t="s">
        <v>884</v>
      </c>
      <c r="D191" s="446" t="s">
        <v>334</v>
      </c>
      <c r="E191" s="448" t="s">
        <v>839</v>
      </c>
    </row>
    <row r="192" spans="1:5">
      <c r="A192" s="446" t="s">
        <v>885</v>
      </c>
      <c r="B192" s="448" t="s">
        <v>886</v>
      </c>
      <c r="C192" s="446" t="s">
        <v>887</v>
      </c>
      <c r="D192" s="446" t="s">
        <v>334</v>
      </c>
      <c r="E192" s="448" t="s">
        <v>839</v>
      </c>
    </row>
    <row r="193" spans="1:5">
      <c r="A193" s="446" t="s">
        <v>888</v>
      </c>
      <c r="B193" s="447" t="s">
        <v>889</v>
      </c>
      <c r="C193" s="446" t="s">
        <v>890</v>
      </c>
      <c r="D193" s="446" t="s">
        <v>320</v>
      </c>
      <c r="E193" s="448" t="s">
        <v>890</v>
      </c>
    </row>
    <row r="194" spans="1:5">
      <c r="A194" s="446" t="s">
        <v>891</v>
      </c>
      <c r="B194" s="448" t="s">
        <v>892</v>
      </c>
      <c r="C194" s="446" t="s">
        <v>893</v>
      </c>
      <c r="D194" s="446" t="s">
        <v>324</v>
      </c>
      <c r="E194" s="448" t="s">
        <v>890</v>
      </c>
    </row>
    <row r="195" spans="1:5">
      <c r="A195" s="446" t="s">
        <v>894</v>
      </c>
      <c r="B195" s="448" t="s">
        <v>895</v>
      </c>
      <c r="C195" s="446" t="s">
        <v>108</v>
      </c>
      <c r="D195" s="446" t="s">
        <v>338</v>
      </c>
      <c r="E195" s="448" t="s">
        <v>890</v>
      </c>
    </row>
    <row r="196" spans="1:5">
      <c r="A196" s="446" t="s">
        <v>896</v>
      </c>
      <c r="B196" s="448" t="s">
        <v>897</v>
      </c>
      <c r="C196" s="446" t="s">
        <v>898</v>
      </c>
      <c r="D196" s="446" t="s">
        <v>338</v>
      </c>
      <c r="E196" s="448" t="s">
        <v>890</v>
      </c>
    </row>
    <row r="197" spans="1:5">
      <c r="A197" s="446" t="s">
        <v>899</v>
      </c>
      <c r="B197" s="448" t="s">
        <v>900</v>
      </c>
      <c r="C197" s="446" t="s">
        <v>901</v>
      </c>
      <c r="D197" s="446" t="s">
        <v>338</v>
      </c>
      <c r="E197" s="448" t="s">
        <v>890</v>
      </c>
    </row>
    <row r="198" spans="1:5">
      <c r="A198" s="446" t="s">
        <v>902</v>
      </c>
      <c r="B198" s="448" t="s">
        <v>903</v>
      </c>
      <c r="C198" s="446" t="s">
        <v>904</v>
      </c>
      <c r="D198" s="446" t="s">
        <v>338</v>
      </c>
      <c r="E198" s="448" t="s">
        <v>890</v>
      </c>
    </row>
    <row r="199" spans="1:5">
      <c r="A199" s="446" t="s">
        <v>905</v>
      </c>
      <c r="B199" s="448" t="s">
        <v>906</v>
      </c>
      <c r="C199" s="446" t="s">
        <v>907</v>
      </c>
      <c r="D199" s="446" t="s">
        <v>338</v>
      </c>
      <c r="E199" s="448" t="s">
        <v>890</v>
      </c>
    </row>
    <row r="200" spans="1:5">
      <c r="A200" s="446" t="s">
        <v>908</v>
      </c>
      <c r="B200" s="448" t="s">
        <v>909</v>
      </c>
      <c r="C200" s="446" t="s">
        <v>910</v>
      </c>
      <c r="D200" s="446" t="s">
        <v>338</v>
      </c>
      <c r="E200" s="448" t="s">
        <v>890</v>
      </c>
    </row>
    <row r="201" spans="1:5">
      <c r="A201" s="446" t="s">
        <v>911</v>
      </c>
      <c r="B201" s="448" t="s">
        <v>912</v>
      </c>
      <c r="C201" s="446" t="s">
        <v>913</v>
      </c>
      <c r="D201" s="446" t="s">
        <v>338</v>
      </c>
      <c r="E201" s="448" t="s">
        <v>890</v>
      </c>
    </row>
    <row r="202" spans="1:5">
      <c r="A202" s="446" t="s">
        <v>914</v>
      </c>
      <c r="B202" s="448" t="s">
        <v>915</v>
      </c>
      <c r="C202" s="446" t="s">
        <v>916</v>
      </c>
      <c r="D202" s="446" t="s">
        <v>338</v>
      </c>
      <c r="E202" s="448" t="s">
        <v>890</v>
      </c>
    </row>
    <row r="203" spans="1:5">
      <c r="A203" s="446" t="s">
        <v>917</v>
      </c>
      <c r="B203" s="448" t="s">
        <v>918</v>
      </c>
      <c r="C203" s="446" t="s">
        <v>919</v>
      </c>
      <c r="D203" s="446" t="s">
        <v>324</v>
      </c>
      <c r="E203" s="448" t="s">
        <v>890</v>
      </c>
    </row>
    <row r="204" spans="1:5">
      <c r="A204" s="446" t="s">
        <v>920</v>
      </c>
      <c r="B204" s="448" t="s">
        <v>921</v>
      </c>
      <c r="C204" s="446" t="s">
        <v>922</v>
      </c>
      <c r="D204" s="446" t="s">
        <v>334</v>
      </c>
      <c r="E204" s="448" t="s">
        <v>890</v>
      </c>
    </row>
    <row r="205" spans="1:5">
      <c r="A205" s="446" t="s">
        <v>923</v>
      </c>
      <c r="B205" s="448" t="s">
        <v>924</v>
      </c>
      <c r="C205" s="446" t="s">
        <v>925</v>
      </c>
      <c r="D205" s="446" t="s">
        <v>338</v>
      </c>
      <c r="E205" s="448" t="s">
        <v>890</v>
      </c>
    </row>
    <row r="206" spans="1:5">
      <c r="A206" s="446" t="s">
        <v>926</v>
      </c>
      <c r="B206" s="448" t="s">
        <v>927</v>
      </c>
      <c r="C206" s="446" t="s">
        <v>928</v>
      </c>
      <c r="D206" s="446" t="s">
        <v>338</v>
      </c>
      <c r="E206" s="448" t="s">
        <v>890</v>
      </c>
    </row>
    <row r="207" spans="1:5">
      <c r="A207" s="446" t="s">
        <v>929</v>
      </c>
      <c r="B207" s="448" t="s">
        <v>930</v>
      </c>
      <c r="C207" s="446" t="s">
        <v>931</v>
      </c>
      <c r="D207" s="446" t="s">
        <v>324</v>
      </c>
      <c r="E207" s="448" t="s">
        <v>890</v>
      </c>
    </row>
    <row r="208" spans="1:5">
      <c r="A208" s="446" t="s">
        <v>932</v>
      </c>
      <c r="B208" s="447" t="s">
        <v>933</v>
      </c>
      <c r="C208" s="446" t="s">
        <v>934</v>
      </c>
      <c r="D208" s="446" t="s">
        <v>320</v>
      </c>
      <c r="E208" s="448" t="s">
        <v>934</v>
      </c>
    </row>
    <row r="209" spans="1:5">
      <c r="A209" s="446" t="s">
        <v>935</v>
      </c>
      <c r="B209" s="448" t="s">
        <v>936</v>
      </c>
      <c r="C209" s="446" t="s">
        <v>937</v>
      </c>
      <c r="D209" s="446" t="s">
        <v>338</v>
      </c>
      <c r="E209" s="448" t="s">
        <v>934</v>
      </c>
    </row>
    <row r="210" spans="1:5">
      <c r="A210" s="446" t="s">
        <v>938</v>
      </c>
      <c r="B210" s="448" t="s">
        <v>939</v>
      </c>
      <c r="C210" s="446" t="s">
        <v>940</v>
      </c>
      <c r="D210" s="446" t="s">
        <v>338</v>
      </c>
      <c r="E210" s="448" t="s">
        <v>934</v>
      </c>
    </row>
    <row r="211" spans="1:5">
      <c r="A211" s="446" t="s">
        <v>941</v>
      </c>
      <c r="B211" s="448" t="s">
        <v>942</v>
      </c>
      <c r="C211" s="446" t="s">
        <v>943</v>
      </c>
      <c r="D211" s="446" t="s">
        <v>338</v>
      </c>
      <c r="E211" s="448" t="s">
        <v>934</v>
      </c>
    </row>
    <row r="212" spans="1:5">
      <c r="A212" s="446" t="s">
        <v>944</v>
      </c>
      <c r="B212" s="448" t="s">
        <v>945</v>
      </c>
      <c r="C212" s="446" t="s">
        <v>946</v>
      </c>
      <c r="D212" s="446" t="s">
        <v>338</v>
      </c>
      <c r="E212" s="448" t="s">
        <v>934</v>
      </c>
    </row>
    <row r="213" spans="1:5">
      <c r="A213" s="446" t="s">
        <v>947</v>
      </c>
      <c r="B213" s="448" t="s">
        <v>948</v>
      </c>
      <c r="C213" s="446" t="s">
        <v>949</v>
      </c>
      <c r="D213" s="446" t="s">
        <v>324</v>
      </c>
      <c r="E213" s="448" t="s">
        <v>934</v>
      </c>
    </row>
    <row r="214" spans="1:5">
      <c r="A214" s="446" t="s">
        <v>950</v>
      </c>
      <c r="B214" s="448" t="s">
        <v>951</v>
      </c>
      <c r="C214" s="446" t="s">
        <v>952</v>
      </c>
      <c r="D214" s="446" t="s">
        <v>338</v>
      </c>
      <c r="E214" s="448" t="s">
        <v>934</v>
      </c>
    </row>
    <row r="215" spans="1:5">
      <c r="A215" s="446" t="s">
        <v>953</v>
      </c>
      <c r="B215" s="448" t="s">
        <v>954</v>
      </c>
      <c r="C215" s="446" t="s">
        <v>904</v>
      </c>
      <c r="D215" s="446" t="s">
        <v>338</v>
      </c>
      <c r="E215" s="448" t="s">
        <v>934</v>
      </c>
    </row>
    <row r="216" spans="1:5">
      <c r="A216" s="446" t="s">
        <v>955</v>
      </c>
      <c r="B216" s="448" t="s">
        <v>956</v>
      </c>
      <c r="C216" s="446" t="s">
        <v>957</v>
      </c>
      <c r="D216" s="446" t="s">
        <v>338</v>
      </c>
      <c r="E216" s="448" t="s">
        <v>934</v>
      </c>
    </row>
    <row r="217" spans="1:5">
      <c r="A217" s="446" t="s">
        <v>958</v>
      </c>
      <c r="B217" s="448" t="s">
        <v>959</v>
      </c>
      <c r="C217" s="446" t="s">
        <v>960</v>
      </c>
      <c r="D217" s="446" t="s">
        <v>338</v>
      </c>
      <c r="E217" s="448" t="s">
        <v>934</v>
      </c>
    </row>
    <row r="218" spans="1:5">
      <c r="A218" s="446" t="s">
        <v>961</v>
      </c>
      <c r="B218" s="448" t="s">
        <v>962</v>
      </c>
      <c r="C218" s="446" t="s">
        <v>963</v>
      </c>
      <c r="D218" s="446" t="s">
        <v>338</v>
      </c>
      <c r="E218" s="448" t="s">
        <v>934</v>
      </c>
    </row>
    <row r="219" spans="1:5">
      <c r="A219" s="446" t="s">
        <v>964</v>
      </c>
      <c r="B219" s="448" t="s">
        <v>965</v>
      </c>
      <c r="C219" s="446" t="s">
        <v>966</v>
      </c>
      <c r="D219" s="446" t="s">
        <v>338</v>
      </c>
      <c r="E219" s="448" t="s">
        <v>934</v>
      </c>
    </row>
    <row r="220" spans="1:5">
      <c r="A220" s="446" t="s">
        <v>967</v>
      </c>
      <c r="B220" s="448" t="s">
        <v>968</v>
      </c>
      <c r="C220" s="446" t="s">
        <v>969</v>
      </c>
      <c r="D220" s="446" t="s">
        <v>338</v>
      </c>
      <c r="E220" s="448" t="s">
        <v>934</v>
      </c>
    </row>
    <row r="221" spans="1:5">
      <c r="A221" s="446" t="s">
        <v>970</v>
      </c>
      <c r="B221" s="448" t="s">
        <v>971</v>
      </c>
      <c r="C221" s="446" t="s">
        <v>972</v>
      </c>
      <c r="D221" s="446" t="s">
        <v>338</v>
      </c>
      <c r="E221" s="448" t="s">
        <v>934</v>
      </c>
    </row>
    <row r="222" spans="1:5">
      <c r="A222" s="446" t="s">
        <v>973</v>
      </c>
      <c r="B222" s="448" t="s">
        <v>974</v>
      </c>
      <c r="C222" s="446" t="s">
        <v>975</v>
      </c>
      <c r="D222" s="446" t="s">
        <v>324</v>
      </c>
      <c r="E222" s="448" t="s">
        <v>934</v>
      </c>
    </row>
    <row r="223" spans="1:5">
      <c r="A223" s="446" t="s">
        <v>976</v>
      </c>
      <c r="B223" s="448" t="s">
        <v>977</v>
      </c>
      <c r="C223" s="446" t="s">
        <v>978</v>
      </c>
      <c r="D223" s="446" t="s">
        <v>334</v>
      </c>
      <c r="E223" s="448" t="s">
        <v>934</v>
      </c>
    </row>
    <row r="224" spans="1:5">
      <c r="A224" s="446" t="s">
        <v>979</v>
      </c>
      <c r="B224" s="448" t="s">
        <v>980</v>
      </c>
      <c r="C224" s="446" t="s">
        <v>981</v>
      </c>
      <c r="D224" s="446" t="s">
        <v>338</v>
      </c>
      <c r="E224" s="448" t="s">
        <v>934</v>
      </c>
    </row>
    <row r="225" spans="1:5">
      <c r="A225" s="446" t="s">
        <v>982</v>
      </c>
      <c r="B225" s="448" t="s">
        <v>983</v>
      </c>
      <c r="C225" s="446" t="s">
        <v>984</v>
      </c>
      <c r="D225" s="446" t="s">
        <v>324</v>
      </c>
      <c r="E225" s="448" t="s">
        <v>934</v>
      </c>
    </row>
    <row r="226" spans="1:5">
      <c r="A226" s="446" t="s">
        <v>985</v>
      </c>
      <c r="B226" s="448" t="s">
        <v>986</v>
      </c>
      <c r="C226" s="446" t="s">
        <v>987</v>
      </c>
      <c r="D226" s="446" t="s">
        <v>334</v>
      </c>
      <c r="E226" s="448" t="s">
        <v>934</v>
      </c>
    </row>
    <row r="227" spans="1:5">
      <c r="A227" s="446" t="s">
        <v>988</v>
      </c>
      <c r="B227" s="448" t="s">
        <v>989</v>
      </c>
      <c r="C227" s="446" t="s">
        <v>990</v>
      </c>
      <c r="D227" s="446" t="s">
        <v>546</v>
      </c>
      <c r="E227" s="448" t="s">
        <v>934</v>
      </c>
    </row>
    <row r="228" spans="1:5">
      <c r="A228" s="446" t="s">
        <v>991</v>
      </c>
      <c r="B228" s="448" t="s">
        <v>992</v>
      </c>
      <c r="C228" s="446" t="s">
        <v>993</v>
      </c>
      <c r="D228" s="446" t="s">
        <v>338</v>
      </c>
      <c r="E228" s="448" t="s">
        <v>934</v>
      </c>
    </row>
    <row r="229" spans="1:5">
      <c r="A229" s="446" t="s">
        <v>994</v>
      </c>
      <c r="B229" s="448" t="s">
        <v>995</v>
      </c>
      <c r="C229" s="446" t="s">
        <v>996</v>
      </c>
      <c r="D229" s="446" t="s">
        <v>338</v>
      </c>
      <c r="E229" s="448" t="s">
        <v>934</v>
      </c>
    </row>
    <row r="230" spans="1:5">
      <c r="A230" s="446" t="s">
        <v>997</v>
      </c>
      <c r="B230" s="448" t="s">
        <v>998</v>
      </c>
      <c r="C230" s="446" t="s">
        <v>999</v>
      </c>
      <c r="D230" s="446" t="s">
        <v>338</v>
      </c>
      <c r="E230" s="448" t="s">
        <v>934</v>
      </c>
    </row>
    <row r="231" spans="1:5">
      <c r="A231" s="446" t="s">
        <v>1000</v>
      </c>
      <c r="B231" s="447" t="s">
        <v>1001</v>
      </c>
      <c r="C231" s="446" t="s">
        <v>770</v>
      </c>
      <c r="D231" s="446" t="s">
        <v>320</v>
      </c>
      <c r="E231" s="448" t="s">
        <v>770</v>
      </c>
    </row>
    <row r="232" spans="1:5">
      <c r="A232" s="446" t="s">
        <v>1002</v>
      </c>
      <c r="B232" s="448" t="s">
        <v>1003</v>
      </c>
      <c r="C232" s="446" t="s">
        <v>1004</v>
      </c>
      <c r="D232" s="446" t="s">
        <v>334</v>
      </c>
      <c r="E232" s="448" t="s">
        <v>770</v>
      </c>
    </row>
    <row r="233" spans="1:5">
      <c r="A233" s="446" t="s">
        <v>1005</v>
      </c>
      <c r="B233" s="448" t="s">
        <v>1006</v>
      </c>
      <c r="C233" s="446" t="s">
        <v>1007</v>
      </c>
      <c r="D233" s="446" t="s">
        <v>338</v>
      </c>
      <c r="E233" s="448" t="s">
        <v>770</v>
      </c>
    </row>
    <row r="234" spans="1:5">
      <c r="A234" s="446" t="s">
        <v>1008</v>
      </c>
      <c r="B234" s="448" t="s">
        <v>1009</v>
      </c>
      <c r="C234" s="446" t="s">
        <v>1010</v>
      </c>
      <c r="D234" s="446" t="s">
        <v>338</v>
      </c>
      <c r="E234" s="448" t="s">
        <v>770</v>
      </c>
    </row>
    <row r="235" spans="1:5">
      <c r="A235" s="446" t="s">
        <v>1011</v>
      </c>
      <c r="B235" s="448" t="s">
        <v>1012</v>
      </c>
      <c r="C235" s="446" t="s">
        <v>1013</v>
      </c>
      <c r="D235" s="446" t="s">
        <v>338</v>
      </c>
      <c r="E235" s="448" t="s">
        <v>770</v>
      </c>
    </row>
    <row r="236" spans="1:5">
      <c r="A236" s="446" t="s">
        <v>1014</v>
      </c>
      <c r="B236" s="448" t="s">
        <v>1015</v>
      </c>
      <c r="C236" s="446" t="s">
        <v>1016</v>
      </c>
      <c r="D236" s="446" t="s">
        <v>338</v>
      </c>
      <c r="E236" s="448" t="s">
        <v>770</v>
      </c>
    </row>
    <row r="237" spans="1:5">
      <c r="A237" s="446" t="s">
        <v>1017</v>
      </c>
      <c r="B237" s="448" t="s">
        <v>1018</v>
      </c>
      <c r="C237" s="446" t="s">
        <v>1019</v>
      </c>
      <c r="D237" s="446" t="s">
        <v>334</v>
      </c>
      <c r="E237" s="448" t="s">
        <v>770</v>
      </c>
    </row>
    <row r="238" spans="1:5">
      <c r="A238" s="446" t="s">
        <v>1020</v>
      </c>
      <c r="B238" s="448" t="s">
        <v>1021</v>
      </c>
      <c r="C238" s="446" t="s">
        <v>907</v>
      </c>
      <c r="D238" s="446" t="s">
        <v>338</v>
      </c>
      <c r="E238" s="448" t="s">
        <v>770</v>
      </c>
    </row>
    <row r="239" spans="1:5">
      <c r="A239" s="446" t="s">
        <v>1022</v>
      </c>
      <c r="B239" s="448" t="s">
        <v>1023</v>
      </c>
      <c r="C239" s="446" t="s">
        <v>1024</v>
      </c>
      <c r="D239" s="446" t="s">
        <v>338</v>
      </c>
      <c r="E239" s="448" t="s">
        <v>770</v>
      </c>
    </row>
    <row r="240" spans="1:5">
      <c r="A240" s="446" t="s">
        <v>1025</v>
      </c>
      <c r="B240" s="448" t="s">
        <v>1026</v>
      </c>
      <c r="C240" s="446" t="s">
        <v>1027</v>
      </c>
      <c r="D240" s="446" t="s">
        <v>338</v>
      </c>
      <c r="E240" s="448" t="s">
        <v>770</v>
      </c>
    </row>
    <row r="241" spans="1:5">
      <c r="A241" s="446" t="s">
        <v>1028</v>
      </c>
      <c r="B241" s="448" t="s">
        <v>1029</v>
      </c>
      <c r="C241" s="446" t="s">
        <v>1030</v>
      </c>
      <c r="D241" s="446" t="s">
        <v>338</v>
      </c>
      <c r="E241" s="448" t="s">
        <v>770</v>
      </c>
    </row>
    <row r="242" spans="1:5">
      <c r="A242" s="446" t="s">
        <v>1031</v>
      </c>
      <c r="B242" s="448" t="s">
        <v>1032</v>
      </c>
      <c r="C242" s="446" t="s">
        <v>1033</v>
      </c>
      <c r="D242" s="446" t="s">
        <v>338</v>
      </c>
      <c r="E242" s="448" t="s">
        <v>770</v>
      </c>
    </row>
    <row r="243" spans="1:5">
      <c r="A243" s="446" t="s">
        <v>1034</v>
      </c>
      <c r="B243" s="448" t="s">
        <v>1035</v>
      </c>
      <c r="C243" s="446" t="s">
        <v>1036</v>
      </c>
      <c r="D243" s="446" t="s">
        <v>334</v>
      </c>
      <c r="E243" s="448" t="s">
        <v>770</v>
      </c>
    </row>
    <row r="244" spans="1:5">
      <c r="A244" s="446" t="s">
        <v>1037</v>
      </c>
      <c r="B244" s="448" t="s">
        <v>1038</v>
      </c>
      <c r="C244" s="446" t="s">
        <v>1039</v>
      </c>
      <c r="D244" s="446" t="s">
        <v>334</v>
      </c>
      <c r="E244" s="448" t="s">
        <v>770</v>
      </c>
    </row>
    <row r="245" spans="1:5">
      <c r="A245" s="446" t="s">
        <v>1040</v>
      </c>
      <c r="B245" s="448" t="s">
        <v>1041</v>
      </c>
      <c r="C245" s="446" t="s">
        <v>1042</v>
      </c>
      <c r="D245" s="446" t="s">
        <v>334</v>
      </c>
      <c r="E245" s="448" t="s">
        <v>770</v>
      </c>
    </row>
    <row r="246" spans="1:5">
      <c r="A246" s="446" t="s">
        <v>1043</v>
      </c>
      <c r="B246" s="448" t="s">
        <v>1044</v>
      </c>
      <c r="C246" s="446" t="s">
        <v>1045</v>
      </c>
      <c r="D246" s="446" t="s">
        <v>334</v>
      </c>
      <c r="E246" s="448" t="s">
        <v>770</v>
      </c>
    </row>
    <row r="247" spans="1:5">
      <c r="A247" s="446" t="s">
        <v>1046</v>
      </c>
      <c r="B247" s="448" t="s">
        <v>1047</v>
      </c>
      <c r="C247" s="446" t="s">
        <v>1048</v>
      </c>
      <c r="D247" s="446" t="s">
        <v>338</v>
      </c>
      <c r="E247" s="448" t="s">
        <v>770</v>
      </c>
    </row>
    <row r="248" spans="1:5">
      <c r="A248" s="446" t="s">
        <v>1049</v>
      </c>
      <c r="B248" s="448" t="s">
        <v>1050</v>
      </c>
      <c r="C248" s="446" t="s">
        <v>1051</v>
      </c>
      <c r="D248" s="446" t="s">
        <v>334</v>
      </c>
      <c r="E248" s="448" t="s">
        <v>770</v>
      </c>
    </row>
    <row r="249" spans="1:5">
      <c r="A249" s="446" t="s">
        <v>1052</v>
      </c>
      <c r="B249" s="448" t="s">
        <v>1053</v>
      </c>
      <c r="C249" s="446" t="s">
        <v>594</v>
      </c>
      <c r="D249" s="446" t="s">
        <v>338</v>
      </c>
      <c r="E249" s="448" t="s">
        <v>770</v>
      </c>
    </row>
    <row r="250" spans="1:5">
      <c r="A250" s="446" t="s">
        <v>1054</v>
      </c>
      <c r="B250" s="448" t="s">
        <v>1055</v>
      </c>
      <c r="C250" s="446" t="s">
        <v>1056</v>
      </c>
      <c r="D250" s="446" t="s">
        <v>334</v>
      </c>
      <c r="E250" s="448" t="s">
        <v>770</v>
      </c>
    </row>
    <row r="251" spans="1:5">
      <c r="A251" s="446" t="s">
        <v>1057</v>
      </c>
      <c r="B251" s="448" t="s">
        <v>1058</v>
      </c>
      <c r="C251" s="446" t="s">
        <v>1059</v>
      </c>
      <c r="D251" s="446" t="s">
        <v>338</v>
      </c>
      <c r="E251" s="448" t="s">
        <v>770</v>
      </c>
    </row>
    <row r="252" spans="1:5">
      <c r="A252" s="446" t="s">
        <v>1060</v>
      </c>
      <c r="B252" s="448" t="s">
        <v>1061</v>
      </c>
      <c r="C252" s="446" t="s">
        <v>1062</v>
      </c>
      <c r="D252" s="446" t="s">
        <v>334</v>
      </c>
      <c r="E252" s="448" t="s">
        <v>770</v>
      </c>
    </row>
    <row r="253" spans="1:5">
      <c r="A253" s="446" t="s">
        <v>1063</v>
      </c>
      <c r="B253" s="448" t="s">
        <v>1064</v>
      </c>
      <c r="C253" s="446" t="s">
        <v>1065</v>
      </c>
      <c r="D253" s="446" t="s">
        <v>324</v>
      </c>
      <c r="E253" s="448" t="s">
        <v>770</v>
      </c>
    </row>
    <row r="254" spans="1:5">
      <c r="A254" s="446" t="s">
        <v>1066</v>
      </c>
      <c r="B254" s="448" t="s">
        <v>1067</v>
      </c>
      <c r="C254" s="446" t="s">
        <v>1068</v>
      </c>
      <c r="D254" s="446" t="s">
        <v>334</v>
      </c>
      <c r="E254" s="448" t="s">
        <v>770</v>
      </c>
    </row>
    <row r="255" spans="1:5">
      <c r="A255" s="446" t="s">
        <v>1069</v>
      </c>
      <c r="B255" s="448" t="s">
        <v>1070</v>
      </c>
      <c r="C255" s="446" t="s">
        <v>1071</v>
      </c>
      <c r="D255" s="446" t="s">
        <v>338</v>
      </c>
      <c r="E255" s="448" t="s">
        <v>770</v>
      </c>
    </row>
    <row r="256" spans="1:5">
      <c r="A256" s="446" t="s">
        <v>1072</v>
      </c>
      <c r="B256" s="447" t="s">
        <v>1073</v>
      </c>
      <c r="C256" s="446" t="s">
        <v>1074</v>
      </c>
      <c r="D256" s="446" t="s">
        <v>320</v>
      </c>
      <c r="E256" s="448" t="s">
        <v>1074</v>
      </c>
    </row>
    <row r="257" spans="1:5">
      <c r="A257" s="446" t="s">
        <v>1075</v>
      </c>
      <c r="B257" s="448" t="s">
        <v>1076</v>
      </c>
      <c r="C257" s="446" t="s">
        <v>1077</v>
      </c>
      <c r="D257" s="446" t="s">
        <v>324</v>
      </c>
      <c r="E257" s="448" t="s">
        <v>1074</v>
      </c>
    </row>
    <row r="258" spans="1:5">
      <c r="A258" s="446" t="s">
        <v>1078</v>
      </c>
      <c r="B258" s="448" t="s">
        <v>1079</v>
      </c>
      <c r="C258" s="446" t="s">
        <v>1080</v>
      </c>
      <c r="D258" s="446" t="s">
        <v>334</v>
      </c>
      <c r="E258" s="448" t="s">
        <v>1074</v>
      </c>
    </row>
    <row r="259" spans="1:5">
      <c r="A259" s="446" t="s">
        <v>1081</v>
      </c>
      <c r="B259" s="448" t="s">
        <v>1082</v>
      </c>
      <c r="C259" s="446" t="s">
        <v>1083</v>
      </c>
      <c r="D259" s="446" t="s">
        <v>362</v>
      </c>
      <c r="E259" s="448" t="s">
        <v>1074</v>
      </c>
    </row>
    <row r="260" spans="1:5">
      <c r="A260" s="446" t="s">
        <v>1084</v>
      </c>
      <c r="B260" s="448" t="s">
        <v>1085</v>
      </c>
      <c r="C260" s="446" t="s">
        <v>1024</v>
      </c>
      <c r="D260" s="446" t="s">
        <v>362</v>
      </c>
      <c r="E260" s="448" t="s">
        <v>1074</v>
      </c>
    </row>
    <row r="261" spans="1:5">
      <c r="A261" s="446" t="s">
        <v>1086</v>
      </c>
      <c r="B261" s="448" t="s">
        <v>1087</v>
      </c>
      <c r="C261" s="446" t="s">
        <v>1088</v>
      </c>
      <c r="D261" s="446" t="s">
        <v>324</v>
      </c>
      <c r="E261" s="448" t="s">
        <v>1074</v>
      </c>
    </row>
    <row r="262" spans="1:5">
      <c r="A262" s="446" t="s">
        <v>1089</v>
      </c>
      <c r="B262" s="448" t="s">
        <v>1090</v>
      </c>
      <c r="C262" s="446" t="s">
        <v>1091</v>
      </c>
      <c r="D262" s="446" t="s">
        <v>324</v>
      </c>
      <c r="E262" s="448" t="s">
        <v>1074</v>
      </c>
    </row>
    <row r="263" spans="1:5">
      <c r="A263" s="446" t="s">
        <v>1092</v>
      </c>
      <c r="B263" s="448" t="s">
        <v>1093</v>
      </c>
      <c r="C263" s="446" t="s">
        <v>1094</v>
      </c>
      <c r="D263" s="446" t="s">
        <v>362</v>
      </c>
      <c r="E263" s="448" t="s">
        <v>1074</v>
      </c>
    </row>
    <row r="264" spans="1:5">
      <c r="A264" s="446" t="s">
        <v>1095</v>
      </c>
      <c r="B264" s="448" t="s">
        <v>1096</v>
      </c>
      <c r="C264" s="446" t="s">
        <v>1097</v>
      </c>
      <c r="D264" s="446" t="s">
        <v>338</v>
      </c>
      <c r="E264" s="448" t="s">
        <v>1074</v>
      </c>
    </row>
    <row r="265" spans="1:5">
      <c r="A265" s="446" t="s">
        <v>1098</v>
      </c>
      <c r="B265" s="448" t="s">
        <v>1099</v>
      </c>
      <c r="C265" s="446" t="s">
        <v>1100</v>
      </c>
      <c r="D265" s="446" t="s">
        <v>362</v>
      </c>
      <c r="E265" s="448" t="s">
        <v>1074</v>
      </c>
    </row>
    <row r="266" spans="1:5">
      <c r="A266" s="446" t="s">
        <v>1101</v>
      </c>
      <c r="B266" s="448" t="s">
        <v>1102</v>
      </c>
      <c r="C266" s="446" t="s">
        <v>1103</v>
      </c>
      <c r="D266" s="446" t="s">
        <v>324</v>
      </c>
      <c r="E266" s="448" t="s">
        <v>1074</v>
      </c>
    </row>
    <row r="267" spans="1:5">
      <c r="A267" s="446" t="s">
        <v>1104</v>
      </c>
      <c r="B267" s="448" t="s">
        <v>1105</v>
      </c>
      <c r="C267" s="446" t="s">
        <v>1106</v>
      </c>
      <c r="D267" s="446" t="s">
        <v>338</v>
      </c>
      <c r="E267" s="448" t="s">
        <v>1074</v>
      </c>
    </row>
    <row r="268" spans="1:5">
      <c r="A268" s="446" t="s">
        <v>1107</v>
      </c>
      <c r="B268" s="448" t="s">
        <v>1108</v>
      </c>
      <c r="C268" s="446" t="s">
        <v>1109</v>
      </c>
      <c r="D268" s="446" t="s">
        <v>362</v>
      </c>
      <c r="E268" s="448" t="s">
        <v>1074</v>
      </c>
    </row>
    <row r="269" spans="1:5">
      <c r="A269" s="446" t="s">
        <v>1110</v>
      </c>
      <c r="B269" s="447" t="s">
        <v>1111</v>
      </c>
      <c r="C269" s="446" t="s">
        <v>1112</v>
      </c>
      <c r="D269" s="446" t="s">
        <v>320</v>
      </c>
      <c r="E269" s="448" t="s">
        <v>1112</v>
      </c>
    </row>
    <row r="270" spans="1:5">
      <c r="A270" s="446" t="s">
        <v>1113</v>
      </c>
      <c r="B270" s="448" t="s">
        <v>1114</v>
      </c>
      <c r="C270" s="446" t="s">
        <v>1115</v>
      </c>
      <c r="D270" s="446" t="s">
        <v>338</v>
      </c>
      <c r="E270" s="448" t="s">
        <v>1112</v>
      </c>
    </row>
    <row r="271" spans="1:5">
      <c r="A271" s="446" t="s">
        <v>1116</v>
      </c>
      <c r="B271" s="448" t="s">
        <v>1117</v>
      </c>
      <c r="C271" s="446" t="s">
        <v>1118</v>
      </c>
      <c r="D271" s="446" t="s">
        <v>338</v>
      </c>
      <c r="E271" s="448" t="s">
        <v>1112</v>
      </c>
    </row>
    <row r="272" spans="1:5">
      <c r="A272" s="446" t="s">
        <v>1119</v>
      </c>
      <c r="B272" s="448" t="s">
        <v>1120</v>
      </c>
      <c r="C272" s="446" t="s">
        <v>1121</v>
      </c>
      <c r="D272" s="446" t="s">
        <v>334</v>
      </c>
      <c r="E272" s="448" t="s">
        <v>1112</v>
      </c>
    </row>
    <row r="273" spans="1:5">
      <c r="A273" s="446" t="s">
        <v>1122</v>
      </c>
      <c r="B273" s="448" t="s">
        <v>1123</v>
      </c>
      <c r="C273" s="446" t="s">
        <v>1124</v>
      </c>
      <c r="D273" s="446" t="s">
        <v>334</v>
      </c>
      <c r="E273" s="448" t="s">
        <v>1112</v>
      </c>
    </row>
    <row r="274" spans="1:5">
      <c r="A274" s="446" t="s">
        <v>1125</v>
      </c>
      <c r="B274" s="448" t="s">
        <v>1126</v>
      </c>
      <c r="C274" s="446" t="s">
        <v>1127</v>
      </c>
      <c r="D274" s="446" t="s">
        <v>362</v>
      </c>
      <c r="E274" s="448" t="s">
        <v>1112</v>
      </c>
    </row>
    <row r="275" spans="1:5">
      <c r="A275" s="446" t="s">
        <v>1128</v>
      </c>
      <c r="B275" s="448" t="s">
        <v>1129</v>
      </c>
      <c r="C275" s="446" t="s">
        <v>1127</v>
      </c>
      <c r="D275" s="446" t="s">
        <v>338</v>
      </c>
      <c r="E275" s="448" t="s">
        <v>1112</v>
      </c>
    </row>
    <row r="276" spans="1:5">
      <c r="A276" s="446" t="s">
        <v>1130</v>
      </c>
      <c r="B276" s="448" t="s">
        <v>1131</v>
      </c>
      <c r="C276" s="446" t="s">
        <v>1132</v>
      </c>
      <c r="D276" s="446" t="s">
        <v>338</v>
      </c>
      <c r="E276" s="448" t="s">
        <v>1112</v>
      </c>
    </row>
    <row r="277" spans="1:5">
      <c r="A277" s="446" t="s">
        <v>1133</v>
      </c>
      <c r="B277" s="448" t="s">
        <v>1134</v>
      </c>
      <c r="C277" s="446" t="s">
        <v>1135</v>
      </c>
      <c r="D277" s="446" t="s">
        <v>338</v>
      </c>
      <c r="E277" s="448" t="s">
        <v>1112</v>
      </c>
    </row>
    <row r="278" spans="1:5">
      <c r="A278" s="446" t="s">
        <v>1136</v>
      </c>
      <c r="B278" s="448" t="s">
        <v>1137</v>
      </c>
      <c r="C278" s="446" t="s">
        <v>1138</v>
      </c>
      <c r="D278" s="446" t="s">
        <v>334</v>
      </c>
      <c r="E278" s="448" t="s">
        <v>1112</v>
      </c>
    </row>
    <row r="279" spans="1:5">
      <c r="A279" s="446" t="s">
        <v>1139</v>
      </c>
      <c r="B279" s="448" t="s">
        <v>1140</v>
      </c>
      <c r="C279" s="446" t="s">
        <v>1016</v>
      </c>
      <c r="D279" s="446" t="s">
        <v>338</v>
      </c>
      <c r="E279" s="448" t="s">
        <v>1112</v>
      </c>
    </row>
    <row r="280" spans="1:5">
      <c r="A280" s="446" t="s">
        <v>1141</v>
      </c>
      <c r="B280" s="448" t="s">
        <v>1142</v>
      </c>
      <c r="C280" s="446" t="s">
        <v>1143</v>
      </c>
      <c r="D280" s="446" t="s">
        <v>334</v>
      </c>
      <c r="E280" s="448" t="s">
        <v>1112</v>
      </c>
    </row>
    <row r="281" spans="1:5">
      <c r="A281" s="446" t="s">
        <v>1144</v>
      </c>
      <c r="B281" s="448" t="s">
        <v>1145</v>
      </c>
      <c r="C281" s="446" t="s">
        <v>1146</v>
      </c>
      <c r="D281" s="446" t="s">
        <v>334</v>
      </c>
      <c r="E281" s="448" t="s">
        <v>1112</v>
      </c>
    </row>
    <row r="282" spans="1:5">
      <c r="A282" s="446" t="s">
        <v>1147</v>
      </c>
      <c r="B282" s="448" t="s">
        <v>1148</v>
      </c>
      <c r="C282" s="446" t="s">
        <v>1149</v>
      </c>
      <c r="D282" s="446" t="s">
        <v>334</v>
      </c>
      <c r="E282" s="448" t="s">
        <v>1112</v>
      </c>
    </row>
    <row r="283" spans="1:5">
      <c r="A283" s="446" t="s">
        <v>1150</v>
      </c>
      <c r="B283" s="448" t="s">
        <v>1151</v>
      </c>
      <c r="C283" s="446" t="s">
        <v>1152</v>
      </c>
      <c r="D283" s="446" t="s">
        <v>334</v>
      </c>
      <c r="E283" s="448" t="s">
        <v>1112</v>
      </c>
    </row>
    <row r="284" spans="1:5">
      <c r="A284" s="446" t="s">
        <v>1153</v>
      </c>
      <c r="B284" s="448" t="s">
        <v>1154</v>
      </c>
      <c r="C284" s="446" t="s">
        <v>1155</v>
      </c>
      <c r="D284" s="446" t="s">
        <v>338</v>
      </c>
      <c r="E284" s="448" t="s">
        <v>1112</v>
      </c>
    </row>
    <row r="285" spans="1:5">
      <c r="A285" s="446" t="s">
        <v>1156</v>
      </c>
      <c r="B285" s="448" t="s">
        <v>1157</v>
      </c>
      <c r="C285" s="446" t="s">
        <v>1158</v>
      </c>
      <c r="D285" s="446" t="s">
        <v>338</v>
      </c>
      <c r="E285" s="448" t="s">
        <v>1112</v>
      </c>
    </row>
    <row r="286" spans="1:5">
      <c r="A286" s="446" t="s">
        <v>1159</v>
      </c>
      <c r="B286" s="448" t="s">
        <v>1160</v>
      </c>
      <c r="C286" s="446" t="s">
        <v>1161</v>
      </c>
      <c r="D286" s="446" t="s">
        <v>324</v>
      </c>
      <c r="E286" s="448" t="s">
        <v>1112</v>
      </c>
    </row>
    <row r="287" spans="1:5">
      <c r="A287" s="446" t="s">
        <v>1162</v>
      </c>
      <c r="B287" s="448" t="s">
        <v>1163</v>
      </c>
      <c r="C287" s="446" t="s">
        <v>1164</v>
      </c>
      <c r="D287" s="446" t="s">
        <v>334</v>
      </c>
      <c r="E287" s="448" t="s">
        <v>1112</v>
      </c>
    </row>
    <row r="288" spans="1:5">
      <c r="A288" s="446" t="s">
        <v>1165</v>
      </c>
      <c r="B288" s="448" t="s">
        <v>1166</v>
      </c>
      <c r="C288" s="446" t="s">
        <v>1164</v>
      </c>
      <c r="D288" s="446" t="s">
        <v>338</v>
      </c>
      <c r="E288" s="448" t="s">
        <v>1112</v>
      </c>
    </row>
    <row r="289" spans="1:5">
      <c r="A289" s="446" t="s">
        <v>1167</v>
      </c>
      <c r="B289" s="448" t="s">
        <v>1168</v>
      </c>
      <c r="C289" s="446" t="s">
        <v>1169</v>
      </c>
      <c r="D289" s="446" t="s">
        <v>334</v>
      </c>
      <c r="E289" s="448" t="s">
        <v>1112</v>
      </c>
    </row>
    <row r="290" spans="1:5">
      <c r="A290" s="446" t="s">
        <v>1170</v>
      </c>
      <c r="B290" s="448" t="s">
        <v>1171</v>
      </c>
      <c r="C290" s="446" t="s">
        <v>1172</v>
      </c>
      <c r="D290" s="446" t="s">
        <v>338</v>
      </c>
      <c r="E290" s="448" t="s">
        <v>1112</v>
      </c>
    </row>
    <row r="291" spans="1:5">
      <c r="A291" s="446" t="s">
        <v>1173</v>
      </c>
      <c r="B291" s="448" t="s">
        <v>1174</v>
      </c>
      <c r="C291" s="446" t="s">
        <v>1175</v>
      </c>
      <c r="D291" s="446" t="s">
        <v>338</v>
      </c>
      <c r="E291" s="448" t="s">
        <v>1112</v>
      </c>
    </row>
    <row r="292" spans="1:5">
      <c r="A292" s="446" t="s">
        <v>1176</v>
      </c>
      <c r="B292" s="448" t="s">
        <v>1177</v>
      </c>
      <c r="C292" s="446" t="s">
        <v>1178</v>
      </c>
      <c r="D292" s="446" t="s">
        <v>334</v>
      </c>
      <c r="E292" s="448" t="s">
        <v>1112</v>
      </c>
    </row>
    <row r="293" spans="1:5">
      <c r="A293" s="446" t="s">
        <v>1179</v>
      </c>
      <c r="B293" s="448" t="s">
        <v>1180</v>
      </c>
      <c r="C293" s="446" t="s">
        <v>1181</v>
      </c>
      <c r="D293" s="446" t="s">
        <v>338</v>
      </c>
      <c r="E293" s="448" t="s">
        <v>1112</v>
      </c>
    </row>
    <row r="294" spans="1:5">
      <c r="A294" s="446" t="s">
        <v>1182</v>
      </c>
      <c r="B294" s="448" t="s">
        <v>1183</v>
      </c>
      <c r="C294" s="446" t="s">
        <v>1184</v>
      </c>
      <c r="D294" s="446" t="s">
        <v>338</v>
      </c>
      <c r="E294" s="448" t="s">
        <v>1112</v>
      </c>
    </row>
    <row r="295" spans="1:5">
      <c r="A295" s="446" t="s">
        <v>1185</v>
      </c>
      <c r="B295" s="448" t="s">
        <v>1186</v>
      </c>
      <c r="C295" s="446" t="s">
        <v>1187</v>
      </c>
      <c r="D295" s="446" t="s">
        <v>338</v>
      </c>
      <c r="E295" s="448" t="s">
        <v>1112</v>
      </c>
    </row>
    <row r="296" spans="1:5">
      <c r="A296" s="446" t="s">
        <v>1188</v>
      </c>
      <c r="B296" s="447" t="s">
        <v>1189</v>
      </c>
      <c r="C296" s="446" t="s">
        <v>1190</v>
      </c>
      <c r="D296" s="446" t="s">
        <v>320</v>
      </c>
      <c r="E296" s="448" t="s">
        <v>1190</v>
      </c>
    </row>
    <row r="297" spans="1:5">
      <c r="A297" s="446" t="s">
        <v>1191</v>
      </c>
      <c r="B297" s="448" t="s">
        <v>1192</v>
      </c>
      <c r="C297" s="446" t="s">
        <v>1193</v>
      </c>
      <c r="D297" s="446" t="s">
        <v>338</v>
      </c>
      <c r="E297" s="448" t="s">
        <v>1190</v>
      </c>
    </row>
    <row r="298" spans="1:5">
      <c r="A298" s="446" t="s">
        <v>1194</v>
      </c>
      <c r="B298" s="448" t="s">
        <v>1195</v>
      </c>
      <c r="C298" s="446" t="s">
        <v>1196</v>
      </c>
      <c r="D298" s="446" t="s">
        <v>338</v>
      </c>
      <c r="E298" s="448" t="s">
        <v>1190</v>
      </c>
    </row>
    <row r="299" spans="1:5">
      <c r="A299" s="446" t="s">
        <v>1197</v>
      </c>
      <c r="B299" s="448" t="s">
        <v>1198</v>
      </c>
      <c r="C299" s="446" t="s">
        <v>358</v>
      </c>
      <c r="D299" s="446" t="s">
        <v>338</v>
      </c>
      <c r="E299" s="448" t="s">
        <v>1190</v>
      </c>
    </row>
    <row r="300" spans="1:5">
      <c r="A300" s="446" t="s">
        <v>1199</v>
      </c>
      <c r="B300" s="448" t="s">
        <v>1200</v>
      </c>
      <c r="C300" s="446" t="s">
        <v>1201</v>
      </c>
      <c r="D300" s="446" t="s">
        <v>334</v>
      </c>
      <c r="E300" s="448" t="s">
        <v>1190</v>
      </c>
    </row>
    <row r="301" spans="1:5">
      <c r="A301" s="446" t="s">
        <v>1202</v>
      </c>
      <c r="B301" s="448" t="s">
        <v>1203</v>
      </c>
      <c r="C301" s="446" t="s">
        <v>910</v>
      </c>
      <c r="D301" s="446" t="s">
        <v>334</v>
      </c>
      <c r="E301" s="448" t="s">
        <v>1190</v>
      </c>
    </row>
    <row r="302" spans="1:5">
      <c r="A302" s="446" t="s">
        <v>1204</v>
      </c>
      <c r="B302" s="448" t="s">
        <v>1205</v>
      </c>
      <c r="C302" s="446" t="s">
        <v>910</v>
      </c>
      <c r="D302" s="446" t="s">
        <v>338</v>
      </c>
      <c r="E302" s="448" t="s">
        <v>1190</v>
      </c>
    </row>
    <row r="303" spans="1:5">
      <c r="A303" s="446" t="s">
        <v>1206</v>
      </c>
      <c r="B303" s="448" t="s">
        <v>1207</v>
      </c>
      <c r="C303" s="446" t="s">
        <v>913</v>
      </c>
      <c r="D303" s="446" t="s">
        <v>338</v>
      </c>
      <c r="E303" s="448" t="s">
        <v>1190</v>
      </c>
    </row>
    <row r="304" spans="1:5">
      <c r="A304" s="446" t="s">
        <v>1208</v>
      </c>
      <c r="B304" s="448" t="s">
        <v>1209</v>
      </c>
      <c r="C304" s="446" t="s">
        <v>1210</v>
      </c>
      <c r="D304" s="446" t="s">
        <v>334</v>
      </c>
      <c r="E304" s="448" t="s">
        <v>1190</v>
      </c>
    </row>
    <row r="305" spans="1:5">
      <c r="A305" s="446" t="s">
        <v>1212</v>
      </c>
      <c r="B305" s="448" t="s">
        <v>1213</v>
      </c>
      <c r="C305" s="446" t="s">
        <v>1214</v>
      </c>
      <c r="D305" s="446" t="s">
        <v>324</v>
      </c>
      <c r="E305" s="448" t="s">
        <v>1190</v>
      </c>
    </row>
    <row r="306" spans="1:5">
      <c r="A306" s="446" t="s">
        <v>1215</v>
      </c>
      <c r="B306" s="448" t="s">
        <v>1216</v>
      </c>
      <c r="C306" s="446" t="s">
        <v>1217</v>
      </c>
      <c r="D306" s="446" t="s">
        <v>338</v>
      </c>
      <c r="E306" s="448" t="s">
        <v>1190</v>
      </c>
    </row>
    <row r="307" spans="1:5">
      <c r="A307" s="446" t="s">
        <v>1218</v>
      </c>
      <c r="B307" s="448" t="s">
        <v>1219</v>
      </c>
      <c r="C307" s="446" t="s">
        <v>1220</v>
      </c>
      <c r="D307" s="446" t="s">
        <v>338</v>
      </c>
      <c r="E307" s="448" t="s">
        <v>1190</v>
      </c>
    </row>
    <row r="308" spans="1:5">
      <c r="A308" s="449" t="s">
        <v>2029</v>
      </c>
      <c r="B308" s="447" t="s">
        <v>2030</v>
      </c>
      <c r="C308" s="446" t="s">
        <v>1211</v>
      </c>
      <c r="D308" s="446" t="s">
        <v>334</v>
      </c>
      <c r="E308" s="448" t="s">
        <v>1190</v>
      </c>
    </row>
    <row r="309" spans="1:5">
      <c r="A309" s="446" t="s">
        <v>1221</v>
      </c>
      <c r="B309" s="447" t="s">
        <v>1222</v>
      </c>
      <c r="C309" s="446" t="s">
        <v>1223</v>
      </c>
      <c r="D309" s="446" t="s">
        <v>320</v>
      </c>
      <c r="E309" s="448" t="s">
        <v>1223</v>
      </c>
    </row>
    <row r="310" spans="1:5">
      <c r="A310" s="446" t="s">
        <v>1224</v>
      </c>
      <c r="B310" s="448" t="s">
        <v>1225</v>
      </c>
      <c r="C310" s="446" t="s">
        <v>1226</v>
      </c>
      <c r="D310" s="446" t="s">
        <v>334</v>
      </c>
      <c r="E310" s="448" t="s">
        <v>1223</v>
      </c>
    </row>
    <row r="311" spans="1:5">
      <c r="A311" s="446" t="s">
        <v>1227</v>
      </c>
      <c r="B311" s="448" t="s">
        <v>1228</v>
      </c>
      <c r="C311" s="446" t="s">
        <v>1229</v>
      </c>
      <c r="D311" s="446" t="s">
        <v>338</v>
      </c>
      <c r="E311" s="448" t="s">
        <v>1223</v>
      </c>
    </row>
    <row r="312" spans="1:5">
      <c r="A312" s="446" t="s">
        <v>1230</v>
      </c>
      <c r="B312" s="448" t="s">
        <v>1231</v>
      </c>
      <c r="C312" s="446" t="s">
        <v>1232</v>
      </c>
      <c r="D312" s="446" t="s">
        <v>334</v>
      </c>
      <c r="E312" s="448" t="s">
        <v>1223</v>
      </c>
    </row>
    <row r="313" spans="1:5">
      <c r="A313" s="446" t="s">
        <v>1233</v>
      </c>
      <c r="B313" s="448" t="s">
        <v>1234</v>
      </c>
      <c r="C313" s="446" t="s">
        <v>1235</v>
      </c>
      <c r="D313" s="446" t="s">
        <v>338</v>
      </c>
      <c r="E313" s="448" t="s">
        <v>1223</v>
      </c>
    </row>
    <row r="314" spans="1:5">
      <c r="A314" s="446" t="s">
        <v>1236</v>
      </c>
      <c r="B314" s="448" t="s">
        <v>1237</v>
      </c>
      <c r="C314" s="446" t="s">
        <v>1238</v>
      </c>
      <c r="D314" s="446" t="s">
        <v>338</v>
      </c>
      <c r="E314" s="448" t="s">
        <v>1223</v>
      </c>
    </row>
    <row r="315" spans="1:5">
      <c r="A315" s="446" t="s">
        <v>1239</v>
      </c>
      <c r="B315" s="448" t="s">
        <v>1240</v>
      </c>
      <c r="C315" s="446" t="s">
        <v>1241</v>
      </c>
      <c r="D315" s="446" t="s">
        <v>334</v>
      </c>
      <c r="E315" s="448" t="s">
        <v>1223</v>
      </c>
    </row>
    <row r="316" spans="1:5">
      <c r="A316" s="446" t="s">
        <v>1242</v>
      </c>
      <c r="B316" s="448" t="s">
        <v>1243</v>
      </c>
      <c r="C316" s="446" t="s">
        <v>1244</v>
      </c>
      <c r="D316" s="446" t="s">
        <v>334</v>
      </c>
      <c r="E316" s="448" t="s">
        <v>1223</v>
      </c>
    </row>
    <row r="317" spans="1:5">
      <c r="A317" s="446" t="s">
        <v>1245</v>
      </c>
      <c r="B317" s="448" t="s">
        <v>1246</v>
      </c>
      <c r="C317" s="446" t="s">
        <v>1247</v>
      </c>
      <c r="D317" s="446" t="s">
        <v>334</v>
      </c>
      <c r="E317" s="448" t="s">
        <v>1223</v>
      </c>
    </row>
    <row r="318" spans="1:5">
      <c r="A318" s="446" t="s">
        <v>1248</v>
      </c>
      <c r="B318" s="448" t="s">
        <v>1249</v>
      </c>
      <c r="C318" s="446" t="s">
        <v>1250</v>
      </c>
      <c r="D318" s="446" t="s">
        <v>338</v>
      </c>
      <c r="E318" s="448" t="s">
        <v>1223</v>
      </c>
    </row>
    <row r="319" spans="1:5">
      <c r="A319" s="446" t="s">
        <v>1251</v>
      </c>
      <c r="B319" s="448" t="s">
        <v>1252</v>
      </c>
      <c r="C319" s="446" t="s">
        <v>1253</v>
      </c>
      <c r="D319" s="446" t="s">
        <v>334</v>
      </c>
      <c r="E319" s="448" t="s">
        <v>1223</v>
      </c>
    </row>
    <row r="320" spans="1:5">
      <c r="A320" s="446" t="s">
        <v>1254</v>
      </c>
      <c r="B320" s="448" t="s">
        <v>1255</v>
      </c>
      <c r="C320" s="446" t="s">
        <v>1223</v>
      </c>
      <c r="D320" s="446" t="s">
        <v>334</v>
      </c>
      <c r="E320" s="448" t="s">
        <v>1223</v>
      </c>
    </row>
    <row r="321" spans="1:5">
      <c r="A321" s="446" t="s">
        <v>1256</v>
      </c>
      <c r="B321" s="448" t="s">
        <v>1257</v>
      </c>
      <c r="C321" s="446" t="s">
        <v>1258</v>
      </c>
      <c r="D321" s="446" t="s">
        <v>334</v>
      </c>
      <c r="E321" s="448" t="s">
        <v>1223</v>
      </c>
    </row>
    <row r="322" spans="1:5">
      <c r="A322" s="446" t="s">
        <v>1259</v>
      </c>
      <c r="B322" s="448" t="s">
        <v>1260</v>
      </c>
      <c r="C322" s="446" t="s">
        <v>1033</v>
      </c>
      <c r="D322" s="446" t="s">
        <v>338</v>
      </c>
      <c r="E322" s="448" t="s">
        <v>1223</v>
      </c>
    </row>
    <row r="323" spans="1:5">
      <c r="A323" s="446" t="s">
        <v>1261</v>
      </c>
      <c r="B323" s="448" t="s">
        <v>1262</v>
      </c>
      <c r="C323" s="446" t="s">
        <v>1263</v>
      </c>
      <c r="D323" s="446" t="s">
        <v>324</v>
      </c>
      <c r="E323" s="448" t="s">
        <v>1223</v>
      </c>
    </row>
    <row r="324" spans="1:5">
      <c r="A324" s="446" t="s">
        <v>1264</v>
      </c>
      <c r="B324" s="448" t="s">
        <v>1265</v>
      </c>
      <c r="C324" s="446" t="s">
        <v>1266</v>
      </c>
      <c r="D324" s="446" t="s">
        <v>338</v>
      </c>
      <c r="E324" s="448" t="s">
        <v>1223</v>
      </c>
    </row>
    <row r="325" spans="1:5">
      <c r="A325" s="446" t="s">
        <v>1267</v>
      </c>
      <c r="B325" s="448" t="s">
        <v>1268</v>
      </c>
      <c r="C325" s="446" t="s">
        <v>1269</v>
      </c>
      <c r="D325" s="446" t="s">
        <v>324</v>
      </c>
      <c r="E325" s="448" t="s">
        <v>1223</v>
      </c>
    </row>
    <row r="326" spans="1:5">
      <c r="A326" s="446" t="s">
        <v>1270</v>
      </c>
      <c r="B326" s="448" t="s">
        <v>1271</v>
      </c>
      <c r="C326" s="446" t="s">
        <v>1272</v>
      </c>
      <c r="D326" s="446" t="s">
        <v>338</v>
      </c>
      <c r="E326" s="448" t="s">
        <v>1223</v>
      </c>
    </row>
    <row r="327" spans="1:5">
      <c r="A327" s="446" t="s">
        <v>1273</v>
      </c>
      <c r="B327" s="448" t="s">
        <v>1274</v>
      </c>
      <c r="C327" s="446" t="s">
        <v>1275</v>
      </c>
      <c r="D327" s="446" t="s">
        <v>338</v>
      </c>
      <c r="E327" s="448" t="s">
        <v>1223</v>
      </c>
    </row>
    <row r="328" spans="1:5">
      <c r="A328" s="446" t="s">
        <v>1276</v>
      </c>
      <c r="B328" s="448" t="s">
        <v>1277</v>
      </c>
      <c r="C328" s="446" t="s">
        <v>1278</v>
      </c>
      <c r="D328" s="446" t="s">
        <v>334</v>
      </c>
      <c r="E328" s="448" t="s">
        <v>1223</v>
      </c>
    </row>
    <row r="329" spans="1:5">
      <c r="A329" s="446" t="s">
        <v>1279</v>
      </c>
      <c r="B329" s="448" t="s">
        <v>1280</v>
      </c>
      <c r="C329" s="446" t="s">
        <v>1281</v>
      </c>
      <c r="D329" s="446" t="s">
        <v>324</v>
      </c>
      <c r="E329" s="448" t="s">
        <v>1223</v>
      </c>
    </row>
    <row r="330" spans="1:5">
      <c r="A330" s="446" t="s">
        <v>1282</v>
      </c>
      <c r="B330" s="448" t="s">
        <v>1283</v>
      </c>
      <c r="C330" s="446" t="s">
        <v>1284</v>
      </c>
      <c r="D330" s="446" t="s">
        <v>338</v>
      </c>
      <c r="E330" s="448" t="s">
        <v>1223</v>
      </c>
    </row>
    <row r="331" spans="1:5">
      <c r="A331" s="446" t="s">
        <v>1285</v>
      </c>
      <c r="B331" s="448" t="s">
        <v>1286</v>
      </c>
      <c r="C331" s="446" t="s">
        <v>1287</v>
      </c>
      <c r="D331" s="446" t="s">
        <v>334</v>
      </c>
      <c r="E331" s="448" t="s">
        <v>1223</v>
      </c>
    </row>
    <row r="332" spans="1:5">
      <c r="A332" s="446" t="s">
        <v>1288</v>
      </c>
      <c r="B332" s="448" t="s">
        <v>1289</v>
      </c>
      <c r="C332" s="446" t="s">
        <v>1290</v>
      </c>
      <c r="D332" s="446" t="s">
        <v>334</v>
      </c>
      <c r="E332" s="448" t="s">
        <v>1223</v>
      </c>
    </row>
    <row r="333" spans="1:5">
      <c r="A333" s="446" t="s">
        <v>1291</v>
      </c>
      <c r="B333" s="448" t="s">
        <v>1292</v>
      </c>
      <c r="C333" s="446" t="s">
        <v>1293</v>
      </c>
      <c r="D333" s="446" t="s">
        <v>334</v>
      </c>
      <c r="E333" s="448" t="s">
        <v>1223</v>
      </c>
    </row>
    <row r="334" spans="1:5">
      <c r="A334" s="446" t="s">
        <v>1294</v>
      </c>
      <c r="B334" s="448" t="s">
        <v>1295</v>
      </c>
      <c r="C334" s="446" t="s">
        <v>1296</v>
      </c>
      <c r="D334" s="446" t="s">
        <v>338</v>
      </c>
      <c r="E334" s="448" t="s">
        <v>1223</v>
      </c>
    </row>
    <row r="335" spans="1:5">
      <c r="A335" s="446" t="s">
        <v>1297</v>
      </c>
      <c r="B335" s="447" t="s">
        <v>1298</v>
      </c>
      <c r="C335" s="446" t="s">
        <v>1299</v>
      </c>
      <c r="D335" s="446" t="s">
        <v>320</v>
      </c>
      <c r="E335" s="448" t="s">
        <v>1299</v>
      </c>
    </row>
    <row r="336" spans="1:5">
      <c r="A336" s="446" t="s">
        <v>1300</v>
      </c>
      <c r="B336" s="448" t="s">
        <v>1301</v>
      </c>
      <c r="C336" s="446" t="s">
        <v>1302</v>
      </c>
      <c r="D336" s="446" t="s">
        <v>334</v>
      </c>
      <c r="E336" s="448" t="s">
        <v>1299</v>
      </c>
    </row>
    <row r="337" spans="1:5">
      <c r="A337" s="446" t="s">
        <v>1303</v>
      </c>
      <c r="B337" s="448" t="s">
        <v>1304</v>
      </c>
      <c r="C337" s="446" t="s">
        <v>1305</v>
      </c>
      <c r="D337" s="446" t="s">
        <v>334</v>
      </c>
      <c r="E337" s="448" t="s">
        <v>1299</v>
      </c>
    </row>
    <row r="338" spans="1:5">
      <c r="A338" s="446" t="s">
        <v>1306</v>
      </c>
      <c r="B338" s="448" t="s">
        <v>1307</v>
      </c>
      <c r="C338" s="446" t="s">
        <v>1308</v>
      </c>
      <c r="D338" s="446" t="s">
        <v>324</v>
      </c>
      <c r="E338" s="448" t="s">
        <v>1299</v>
      </c>
    </row>
    <row r="339" spans="1:5">
      <c r="A339" s="446" t="s">
        <v>1309</v>
      </c>
      <c r="B339" s="448" t="s">
        <v>1310</v>
      </c>
      <c r="C339" s="446" t="s">
        <v>1311</v>
      </c>
      <c r="D339" s="446" t="s">
        <v>334</v>
      </c>
      <c r="E339" s="448" t="s">
        <v>1299</v>
      </c>
    </row>
    <row r="340" spans="1:5">
      <c r="A340" s="446" t="s">
        <v>1312</v>
      </c>
      <c r="B340" s="448" t="s">
        <v>1313</v>
      </c>
      <c r="C340" s="446" t="s">
        <v>1314</v>
      </c>
      <c r="D340" s="446" t="s">
        <v>334</v>
      </c>
      <c r="E340" s="448" t="s">
        <v>1299</v>
      </c>
    </row>
    <row r="341" spans="1:5">
      <c r="A341" s="446" t="s">
        <v>1315</v>
      </c>
      <c r="B341" s="448" t="s">
        <v>1316</v>
      </c>
      <c r="C341" s="446" t="s">
        <v>1317</v>
      </c>
      <c r="D341" s="446" t="s">
        <v>334</v>
      </c>
      <c r="E341" s="448" t="s">
        <v>1299</v>
      </c>
    </row>
    <row r="342" spans="1:5">
      <c r="A342" s="446" t="s">
        <v>1318</v>
      </c>
      <c r="B342" s="448" t="s">
        <v>1319</v>
      </c>
      <c r="C342" s="446" t="s">
        <v>1320</v>
      </c>
      <c r="D342" s="446" t="s">
        <v>334</v>
      </c>
      <c r="E342" s="448" t="s">
        <v>1299</v>
      </c>
    </row>
    <row r="343" spans="1:5">
      <c r="A343" s="446" t="s">
        <v>1321</v>
      </c>
      <c r="B343" s="448" t="s">
        <v>1322</v>
      </c>
      <c r="C343" s="446" t="s">
        <v>1323</v>
      </c>
      <c r="D343" s="446" t="s">
        <v>334</v>
      </c>
      <c r="E343" s="448" t="s">
        <v>1299</v>
      </c>
    </row>
    <row r="344" spans="1:5">
      <c r="A344" s="446" t="s">
        <v>1324</v>
      </c>
      <c r="B344" s="448" t="s">
        <v>1325</v>
      </c>
      <c r="C344" s="446" t="s">
        <v>1326</v>
      </c>
      <c r="D344" s="446" t="s">
        <v>338</v>
      </c>
      <c r="E344" s="448" t="s">
        <v>1299</v>
      </c>
    </row>
    <row r="345" spans="1:5">
      <c r="A345" s="446" t="s">
        <v>1327</v>
      </c>
      <c r="B345" s="448" t="s">
        <v>1328</v>
      </c>
      <c r="C345" s="446" t="s">
        <v>1329</v>
      </c>
      <c r="D345" s="446" t="s">
        <v>334</v>
      </c>
      <c r="E345" s="448" t="s">
        <v>1299</v>
      </c>
    </row>
    <row r="346" spans="1:5">
      <c r="A346" s="446" t="s">
        <v>1330</v>
      </c>
      <c r="B346" s="448" t="s">
        <v>1331</v>
      </c>
      <c r="C346" s="446" t="s">
        <v>1332</v>
      </c>
      <c r="D346" s="446" t="s">
        <v>334</v>
      </c>
      <c r="E346" s="448" t="s">
        <v>1299</v>
      </c>
    </row>
    <row r="347" spans="1:5">
      <c r="A347" s="446" t="s">
        <v>1333</v>
      </c>
      <c r="B347" s="448" t="s">
        <v>1334</v>
      </c>
      <c r="C347" s="446" t="s">
        <v>1335</v>
      </c>
      <c r="D347" s="446" t="s">
        <v>334</v>
      </c>
      <c r="E347" s="448" t="s">
        <v>1299</v>
      </c>
    </row>
    <row r="348" spans="1:5">
      <c r="A348" s="446" t="s">
        <v>1336</v>
      </c>
      <c r="B348" s="448" t="s">
        <v>1337</v>
      </c>
      <c r="C348" s="446" t="s">
        <v>1338</v>
      </c>
      <c r="D348" s="446" t="s">
        <v>334</v>
      </c>
      <c r="E348" s="448" t="s">
        <v>1299</v>
      </c>
    </row>
    <row r="349" spans="1:5">
      <c r="A349" s="446" t="s">
        <v>1339</v>
      </c>
      <c r="B349" s="448" t="s">
        <v>1340</v>
      </c>
      <c r="C349" s="446" t="s">
        <v>1341</v>
      </c>
      <c r="D349" s="446" t="s">
        <v>334</v>
      </c>
      <c r="E349" s="448" t="s">
        <v>1299</v>
      </c>
    </row>
    <row r="350" spans="1:5">
      <c r="A350" s="446" t="s">
        <v>1342</v>
      </c>
      <c r="B350" s="448" t="s">
        <v>1343</v>
      </c>
      <c r="C350" s="446" t="s">
        <v>1344</v>
      </c>
      <c r="D350" s="446" t="s">
        <v>334</v>
      </c>
      <c r="E350" s="448" t="s">
        <v>1299</v>
      </c>
    </row>
    <row r="351" spans="1:5">
      <c r="A351" s="446" t="s">
        <v>1345</v>
      </c>
      <c r="B351" s="448" t="s">
        <v>1346</v>
      </c>
      <c r="C351" s="446" t="s">
        <v>1344</v>
      </c>
      <c r="D351" s="446" t="s">
        <v>338</v>
      </c>
      <c r="E351" s="448" t="s">
        <v>1299</v>
      </c>
    </row>
    <row r="352" spans="1:5">
      <c r="A352" s="446" t="s">
        <v>1347</v>
      </c>
      <c r="B352" s="448" t="s">
        <v>1348</v>
      </c>
      <c r="C352" s="446" t="s">
        <v>1349</v>
      </c>
      <c r="D352" s="446" t="s">
        <v>334</v>
      </c>
      <c r="E352" s="448" t="s">
        <v>1299</v>
      </c>
    </row>
    <row r="353" spans="1:5">
      <c r="A353" s="446" t="s">
        <v>1350</v>
      </c>
      <c r="B353" s="448" t="s">
        <v>1351</v>
      </c>
      <c r="C353" s="446" t="s">
        <v>1352</v>
      </c>
      <c r="D353" s="446" t="s">
        <v>338</v>
      </c>
      <c r="E353" s="448" t="s">
        <v>1299</v>
      </c>
    </row>
    <row r="354" spans="1:5">
      <c r="A354" s="446" t="s">
        <v>1353</v>
      </c>
      <c r="B354" s="448" t="s">
        <v>1354</v>
      </c>
      <c r="C354" s="446" t="s">
        <v>1355</v>
      </c>
      <c r="D354" s="446" t="s">
        <v>338</v>
      </c>
      <c r="E354" s="448" t="s">
        <v>1299</v>
      </c>
    </row>
    <row r="355" spans="1:5">
      <c r="A355" s="446" t="s">
        <v>1356</v>
      </c>
      <c r="B355" s="448" t="s">
        <v>1357</v>
      </c>
      <c r="C355" s="446" t="s">
        <v>1358</v>
      </c>
      <c r="D355" s="446" t="s">
        <v>334</v>
      </c>
      <c r="E355" s="448" t="s">
        <v>1299</v>
      </c>
    </row>
    <row r="356" spans="1:5">
      <c r="A356" s="446" t="s">
        <v>1359</v>
      </c>
      <c r="B356" s="448" t="s">
        <v>1360</v>
      </c>
      <c r="C356" s="446" t="s">
        <v>1361</v>
      </c>
      <c r="D356" s="446" t="s">
        <v>334</v>
      </c>
      <c r="E356" s="448" t="s">
        <v>1299</v>
      </c>
    </row>
    <row r="357" spans="1:5">
      <c r="A357" s="446" t="s">
        <v>1362</v>
      </c>
      <c r="B357" s="448" t="s">
        <v>1363</v>
      </c>
      <c r="C357" s="446" t="s">
        <v>1364</v>
      </c>
      <c r="D357" s="446" t="s">
        <v>334</v>
      </c>
      <c r="E357" s="448" t="s">
        <v>1299</v>
      </c>
    </row>
    <row r="358" spans="1:5">
      <c r="A358" s="446" t="s">
        <v>1365</v>
      </c>
      <c r="B358" s="448" t="s">
        <v>1366</v>
      </c>
      <c r="C358" s="446" t="s">
        <v>1367</v>
      </c>
      <c r="D358" s="446" t="s">
        <v>334</v>
      </c>
      <c r="E358" s="448" t="s">
        <v>1299</v>
      </c>
    </row>
    <row r="359" spans="1:5">
      <c r="A359" s="446" t="s">
        <v>1368</v>
      </c>
      <c r="B359" s="448" t="s">
        <v>1369</v>
      </c>
      <c r="C359" s="446" t="s">
        <v>1370</v>
      </c>
      <c r="D359" s="446" t="s">
        <v>546</v>
      </c>
      <c r="E359" s="448" t="s">
        <v>1299</v>
      </c>
    </row>
    <row r="360" spans="1:5">
      <c r="A360" s="446" t="s">
        <v>1371</v>
      </c>
      <c r="B360" s="448" t="s">
        <v>1372</v>
      </c>
      <c r="C360" s="446" t="s">
        <v>1373</v>
      </c>
      <c r="D360" s="446" t="s">
        <v>324</v>
      </c>
      <c r="E360" s="448" t="s">
        <v>1299</v>
      </c>
    </row>
    <row r="361" spans="1:5">
      <c r="A361" s="446" t="s">
        <v>1374</v>
      </c>
      <c r="B361" s="448" t="s">
        <v>1375</v>
      </c>
      <c r="C361" s="446" t="s">
        <v>1376</v>
      </c>
      <c r="D361" s="446" t="s">
        <v>338</v>
      </c>
      <c r="E361" s="448" t="s">
        <v>1299</v>
      </c>
    </row>
    <row r="362" spans="1:5">
      <c r="A362" s="446" t="s">
        <v>1377</v>
      </c>
      <c r="B362" s="448" t="s">
        <v>1378</v>
      </c>
      <c r="C362" s="446" t="s">
        <v>1379</v>
      </c>
      <c r="D362" s="446" t="s">
        <v>334</v>
      </c>
      <c r="E362" s="448" t="s">
        <v>1299</v>
      </c>
    </row>
    <row r="363" spans="1:5">
      <c r="A363" s="446" t="s">
        <v>1380</v>
      </c>
      <c r="B363" s="448" t="s">
        <v>1381</v>
      </c>
      <c r="C363" s="446" t="s">
        <v>1382</v>
      </c>
      <c r="D363" s="446" t="s">
        <v>338</v>
      </c>
      <c r="E363" s="448" t="s">
        <v>1299</v>
      </c>
    </row>
    <row r="364" spans="1:5">
      <c r="A364" s="446" t="s">
        <v>1383</v>
      </c>
      <c r="B364" s="448" t="s">
        <v>1384</v>
      </c>
      <c r="C364" s="446" t="s">
        <v>1385</v>
      </c>
      <c r="D364" s="446" t="s">
        <v>334</v>
      </c>
      <c r="E364" s="448" t="s">
        <v>1299</v>
      </c>
    </row>
    <row r="365" spans="1:5">
      <c r="A365" s="446" t="s">
        <v>1386</v>
      </c>
      <c r="B365" s="448" t="s">
        <v>1387</v>
      </c>
      <c r="C365" s="446" t="s">
        <v>1388</v>
      </c>
      <c r="D365" s="446" t="s">
        <v>338</v>
      </c>
      <c r="E365" s="448" t="s">
        <v>1299</v>
      </c>
    </row>
    <row r="366" spans="1:5">
      <c r="A366" s="446" t="s">
        <v>1389</v>
      </c>
      <c r="B366" s="448" t="s">
        <v>1390</v>
      </c>
      <c r="C366" s="446" t="s">
        <v>1391</v>
      </c>
      <c r="D366" s="446" t="s">
        <v>338</v>
      </c>
      <c r="E366" s="448" t="s">
        <v>1299</v>
      </c>
    </row>
    <row r="367" spans="1:5">
      <c r="A367" s="446" t="s">
        <v>1392</v>
      </c>
      <c r="B367" s="448" t="s">
        <v>1393</v>
      </c>
      <c r="C367" s="446" t="s">
        <v>1394</v>
      </c>
      <c r="D367" s="446" t="s">
        <v>338</v>
      </c>
      <c r="E367" s="448" t="s">
        <v>1299</v>
      </c>
    </row>
    <row r="368" spans="1:5">
      <c r="A368" s="446" t="s">
        <v>1395</v>
      </c>
      <c r="B368" s="448" t="s">
        <v>1396</v>
      </c>
      <c r="C368" s="446" t="s">
        <v>1397</v>
      </c>
      <c r="D368" s="446" t="s">
        <v>334</v>
      </c>
      <c r="E368" s="448" t="s">
        <v>1299</v>
      </c>
    </row>
    <row r="369" spans="1:5">
      <c r="A369" s="446" t="s">
        <v>1398</v>
      </c>
      <c r="B369" s="448" t="s">
        <v>1399</v>
      </c>
      <c r="C369" s="446" t="s">
        <v>1400</v>
      </c>
      <c r="D369" s="446" t="s">
        <v>338</v>
      </c>
      <c r="E369" s="448" t="s">
        <v>1299</v>
      </c>
    </row>
    <row r="370" spans="1:5">
      <c r="A370" s="446" t="s">
        <v>1401</v>
      </c>
      <c r="B370" s="448" t="s">
        <v>1402</v>
      </c>
      <c r="C370" s="446" t="s">
        <v>1403</v>
      </c>
      <c r="D370" s="446" t="s">
        <v>334</v>
      </c>
      <c r="E370" s="448" t="s">
        <v>1299</v>
      </c>
    </row>
    <row r="371" spans="1:5">
      <c r="A371" s="446" t="s">
        <v>1404</v>
      </c>
      <c r="B371" s="448" t="s">
        <v>1405</v>
      </c>
      <c r="C371" s="446" t="s">
        <v>1406</v>
      </c>
      <c r="D371" s="446" t="s">
        <v>334</v>
      </c>
      <c r="E371" s="448" t="s">
        <v>1299</v>
      </c>
    </row>
    <row r="372" spans="1:5">
      <c r="A372" s="446" t="s">
        <v>1407</v>
      </c>
      <c r="B372" s="448" t="s">
        <v>1408</v>
      </c>
      <c r="C372" s="446" t="s">
        <v>1409</v>
      </c>
      <c r="D372" s="446" t="s">
        <v>338</v>
      </c>
      <c r="E372" s="448" t="s">
        <v>1299</v>
      </c>
    </row>
    <row r="373" spans="1:5">
      <c r="A373" s="446" t="s">
        <v>1410</v>
      </c>
      <c r="B373" s="448" t="s">
        <v>1411</v>
      </c>
      <c r="C373" s="446" t="s">
        <v>1412</v>
      </c>
      <c r="D373" s="446" t="s">
        <v>334</v>
      </c>
      <c r="E373" s="448" t="s">
        <v>1299</v>
      </c>
    </row>
    <row r="374" spans="1:5">
      <c r="A374" s="446" t="s">
        <v>1413</v>
      </c>
      <c r="B374" s="448" t="s">
        <v>1414</v>
      </c>
      <c r="C374" s="446" t="s">
        <v>1415</v>
      </c>
      <c r="D374" s="446" t="s">
        <v>338</v>
      </c>
      <c r="E374" s="448" t="s">
        <v>1299</v>
      </c>
    </row>
    <row r="375" spans="1:5">
      <c r="A375" s="446" t="s">
        <v>1416</v>
      </c>
      <c r="B375" s="448" t="s">
        <v>1417</v>
      </c>
      <c r="C375" s="446" t="s">
        <v>1418</v>
      </c>
      <c r="D375" s="446" t="s">
        <v>334</v>
      </c>
      <c r="E375" s="448" t="s">
        <v>1299</v>
      </c>
    </row>
    <row r="376" spans="1:5">
      <c r="A376" s="446" t="s">
        <v>1419</v>
      </c>
      <c r="B376" s="448" t="s">
        <v>1420</v>
      </c>
      <c r="C376" s="446" t="s">
        <v>1421</v>
      </c>
      <c r="D376" s="446" t="s">
        <v>334</v>
      </c>
      <c r="E376" s="448" t="s">
        <v>1299</v>
      </c>
    </row>
    <row r="377" spans="1:5">
      <c r="A377" s="446" t="s">
        <v>1422</v>
      </c>
      <c r="B377" s="448" t="s">
        <v>1423</v>
      </c>
      <c r="C377" s="446" t="s">
        <v>1424</v>
      </c>
      <c r="D377" s="446" t="s">
        <v>334</v>
      </c>
      <c r="E377" s="448" t="s">
        <v>1299</v>
      </c>
    </row>
    <row r="378" spans="1:5">
      <c r="A378" s="446" t="s">
        <v>1425</v>
      </c>
      <c r="B378" s="448" t="s">
        <v>1426</v>
      </c>
      <c r="C378" s="446" t="s">
        <v>1427</v>
      </c>
      <c r="D378" s="446" t="s">
        <v>334</v>
      </c>
      <c r="E378" s="448" t="s">
        <v>1299</v>
      </c>
    </row>
    <row r="379" spans="1:5">
      <c r="A379" s="446" t="s">
        <v>1428</v>
      </c>
      <c r="B379" s="448" t="s">
        <v>1429</v>
      </c>
      <c r="C379" s="446" t="s">
        <v>1430</v>
      </c>
      <c r="D379" s="446" t="s">
        <v>334</v>
      </c>
      <c r="E379" s="448" t="s">
        <v>1299</v>
      </c>
    </row>
    <row r="380" spans="1:5">
      <c r="A380" s="446" t="s">
        <v>1431</v>
      </c>
      <c r="B380" s="448" t="s">
        <v>1432</v>
      </c>
      <c r="C380" s="446" t="s">
        <v>1433</v>
      </c>
      <c r="D380" s="446" t="s">
        <v>334</v>
      </c>
      <c r="E380" s="448" t="s">
        <v>1299</v>
      </c>
    </row>
    <row r="381" spans="1:5">
      <c r="A381" s="446" t="s">
        <v>1434</v>
      </c>
      <c r="B381" s="448" t="s">
        <v>1435</v>
      </c>
      <c r="C381" s="446" t="s">
        <v>1433</v>
      </c>
      <c r="D381" s="446" t="s">
        <v>338</v>
      </c>
      <c r="E381" s="448" t="s">
        <v>1299</v>
      </c>
    </row>
    <row r="382" spans="1:5">
      <c r="A382" s="446" t="s">
        <v>1436</v>
      </c>
      <c r="B382" s="448" t="s">
        <v>1437</v>
      </c>
      <c r="C382" s="446" t="s">
        <v>1438</v>
      </c>
      <c r="D382" s="446" t="s">
        <v>334</v>
      </c>
      <c r="E382" s="448" t="s">
        <v>1299</v>
      </c>
    </row>
    <row r="383" spans="1:5">
      <c r="A383" s="446" t="s">
        <v>1439</v>
      </c>
      <c r="B383" s="448" t="s">
        <v>1440</v>
      </c>
      <c r="C383" s="446" t="s">
        <v>1441</v>
      </c>
      <c r="D383" s="446" t="s">
        <v>334</v>
      </c>
      <c r="E383" s="448" t="s">
        <v>1299</v>
      </c>
    </row>
    <row r="384" spans="1:5">
      <c r="A384" s="446" t="s">
        <v>1442</v>
      </c>
      <c r="B384" s="448" t="s">
        <v>1443</v>
      </c>
      <c r="C384" s="446" t="s">
        <v>1444</v>
      </c>
      <c r="D384" s="446" t="s">
        <v>334</v>
      </c>
      <c r="E384" s="448" t="s">
        <v>1299</v>
      </c>
    </row>
    <row r="385" spans="1:5">
      <c r="A385" s="446" t="s">
        <v>1445</v>
      </c>
      <c r="B385" s="448" t="s">
        <v>1446</v>
      </c>
      <c r="C385" s="446" t="s">
        <v>1447</v>
      </c>
      <c r="D385" s="446" t="s">
        <v>334</v>
      </c>
      <c r="E385" s="448" t="s">
        <v>1299</v>
      </c>
    </row>
    <row r="386" spans="1:5">
      <c r="A386" s="446" t="s">
        <v>1448</v>
      </c>
      <c r="B386" s="448" t="s">
        <v>1449</v>
      </c>
      <c r="C386" s="446" t="s">
        <v>1450</v>
      </c>
      <c r="D386" s="446" t="s">
        <v>338</v>
      </c>
      <c r="E386" s="448" t="s">
        <v>1299</v>
      </c>
    </row>
    <row r="387" spans="1:5">
      <c r="A387" s="446" t="s">
        <v>1451</v>
      </c>
      <c r="B387" s="448" t="s">
        <v>1452</v>
      </c>
      <c r="C387" s="446" t="s">
        <v>1453</v>
      </c>
      <c r="D387" s="446" t="s">
        <v>338</v>
      </c>
      <c r="E387" s="448" t="s">
        <v>1299</v>
      </c>
    </row>
    <row r="388" spans="1:5">
      <c r="A388" s="446" t="s">
        <v>1454</v>
      </c>
      <c r="B388" s="448" t="s">
        <v>1455</v>
      </c>
      <c r="C388" s="446" t="s">
        <v>1456</v>
      </c>
      <c r="D388" s="446" t="s">
        <v>334</v>
      </c>
      <c r="E388" s="448" t="s">
        <v>1299</v>
      </c>
    </row>
    <row r="389" spans="1:5">
      <c r="A389" s="446" t="s">
        <v>1457</v>
      </c>
      <c r="B389" s="447" t="s">
        <v>1458</v>
      </c>
      <c r="C389" s="446" t="s">
        <v>1459</v>
      </c>
      <c r="D389" s="446" t="s">
        <v>320</v>
      </c>
      <c r="E389" s="448" t="s">
        <v>1459</v>
      </c>
    </row>
    <row r="390" spans="1:5">
      <c r="A390" s="446" t="s">
        <v>1460</v>
      </c>
      <c r="B390" s="448" t="s">
        <v>1461</v>
      </c>
      <c r="C390" s="446" t="s">
        <v>1462</v>
      </c>
      <c r="D390" s="446" t="s">
        <v>362</v>
      </c>
      <c r="E390" s="448" t="s">
        <v>1459</v>
      </c>
    </row>
    <row r="391" spans="1:5">
      <c r="A391" s="446" t="s">
        <v>1463</v>
      </c>
      <c r="B391" s="448" t="s">
        <v>1464</v>
      </c>
      <c r="C391" s="446" t="s">
        <v>1462</v>
      </c>
      <c r="D391" s="446" t="s">
        <v>338</v>
      </c>
      <c r="E391" s="448" t="s">
        <v>1459</v>
      </c>
    </row>
    <row r="392" spans="1:5">
      <c r="A392" s="446" t="s">
        <v>1465</v>
      </c>
      <c r="B392" s="448" t="s">
        <v>1466</v>
      </c>
      <c r="C392" s="446" t="s">
        <v>1467</v>
      </c>
      <c r="D392" s="446" t="s">
        <v>334</v>
      </c>
      <c r="E392" s="448" t="s">
        <v>1459</v>
      </c>
    </row>
    <row r="393" spans="1:5">
      <c r="A393" s="446" t="s">
        <v>1468</v>
      </c>
      <c r="B393" s="448" t="s">
        <v>1469</v>
      </c>
      <c r="C393" s="446" t="s">
        <v>1470</v>
      </c>
      <c r="D393" s="446" t="s">
        <v>334</v>
      </c>
      <c r="E393" s="448" t="s">
        <v>1459</v>
      </c>
    </row>
    <row r="394" spans="1:5">
      <c r="A394" s="446" t="s">
        <v>1471</v>
      </c>
      <c r="B394" s="448" t="s">
        <v>1472</v>
      </c>
      <c r="C394" s="446" t="s">
        <v>1470</v>
      </c>
      <c r="D394" s="446" t="s">
        <v>338</v>
      </c>
      <c r="E394" s="448" t="s">
        <v>1459</v>
      </c>
    </row>
    <row r="395" spans="1:5">
      <c r="A395" s="446" t="s">
        <v>1473</v>
      </c>
      <c r="B395" s="448" t="s">
        <v>1474</v>
      </c>
      <c r="C395" s="446" t="s">
        <v>1475</v>
      </c>
      <c r="D395" s="446" t="s">
        <v>334</v>
      </c>
      <c r="E395" s="448" t="s">
        <v>1459</v>
      </c>
    </row>
    <row r="396" spans="1:5">
      <c r="A396" s="446" t="s">
        <v>1476</v>
      </c>
      <c r="B396" s="448" t="s">
        <v>1477</v>
      </c>
      <c r="C396" s="446" t="s">
        <v>1475</v>
      </c>
      <c r="D396" s="446" t="s">
        <v>338</v>
      </c>
      <c r="E396" s="448" t="s">
        <v>1459</v>
      </c>
    </row>
    <row r="397" spans="1:5">
      <c r="A397" s="446" t="s">
        <v>1478</v>
      </c>
      <c r="B397" s="448" t="s">
        <v>1479</v>
      </c>
      <c r="C397" s="446" t="s">
        <v>1480</v>
      </c>
      <c r="D397" s="446" t="s">
        <v>338</v>
      </c>
      <c r="E397" s="448" t="s">
        <v>1459</v>
      </c>
    </row>
    <row r="398" spans="1:5">
      <c r="A398" s="446" t="s">
        <v>1481</v>
      </c>
      <c r="B398" s="448" t="s">
        <v>1482</v>
      </c>
      <c r="C398" s="446" t="s">
        <v>1483</v>
      </c>
      <c r="D398" s="446" t="s">
        <v>362</v>
      </c>
      <c r="E398" s="448" t="s">
        <v>1459</v>
      </c>
    </row>
    <row r="399" spans="1:5">
      <c r="A399" s="446" t="s">
        <v>1484</v>
      </c>
      <c r="B399" s="448" t="s">
        <v>1485</v>
      </c>
      <c r="C399" s="446" t="s">
        <v>1486</v>
      </c>
      <c r="D399" s="446" t="s">
        <v>338</v>
      </c>
      <c r="E399" s="448" t="s">
        <v>1459</v>
      </c>
    </row>
    <row r="400" spans="1:5">
      <c r="A400" s="446" t="s">
        <v>1487</v>
      </c>
      <c r="B400" s="448" t="s">
        <v>1488</v>
      </c>
      <c r="C400" s="446" t="s">
        <v>1489</v>
      </c>
      <c r="D400" s="446" t="s">
        <v>334</v>
      </c>
      <c r="E400" s="448" t="s">
        <v>1459</v>
      </c>
    </row>
    <row r="401" spans="1:5">
      <c r="A401" s="446" t="s">
        <v>1490</v>
      </c>
      <c r="B401" s="448" t="s">
        <v>1491</v>
      </c>
      <c r="C401" s="446" t="s">
        <v>1492</v>
      </c>
      <c r="D401" s="446" t="s">
        <v>338</v>
      </c>
      <c r="E401" s="448" t="s">
        <v>1459</v>
      </c>
    </row>
    <row r="402" spans="1:5">
      <c r="A402" s="446" t="s">
        <v>1493</v>
      </c>
      <c r="B402" s="448" t="s">
        <v>1494</v>
      </c>
      <c r="C402" s="446" t="s">
        <v>1495</v>
      </c>
      <c r="D402" s="446" t="s">
        <v>338</v>
      </c>
      <c r="E402" s="448" t="s">
        <v>1459</v>
      </c>
    </row>
    <row r="403" spans="1:5">
      <c r="A403" s="446" t="s">
        <v>1496</v>
      </c>
      <c r="B403" s="448" t="s">
        <v>1497</v>
      </c>
      <c r="C403" s="446" t="s">
        <v>1498</v>
      </c>
      <c r="D403" s="446" t="s">
        <v>338</v>
      </c>
      <c r="E403" s="448" t="s">
        <v>1459</v>
      </c>
    </row>
    <row r="404" spans="1:5">
      <c r="A404" s="446" t="s">
        <v>1499</v>
      </c>
      <c r="B404" s="448" t="s">
        <v>1500</v>
      </c>
      <c r="C404" s="446" t="s">
        <v>1501</v>
      </c>
      <c r="D404" s="446" t="s">
        <v>334</v>
      </c>
      <c r="E404" s="448" t="s">
        <v>1459</v>
      </c>
    </row>
    <row r="405" spans="1:5">
      <c r="A405" s="446" t="s">
        <v>1502</v>
      </c>
      <c r="B405" s="448" t="s">
        <v>1503</v>
      </c>
      <c r="C405" s="446" t="s">
        <v>1504</v>
      </c>
      <c r="D405" s="446" t="s">
        <v>334</v>
      </c>
      <c r="E405" s="448" t="s">
        <v>1459</v>
      </c>
    </row>
    <row r="406" spans="1:5">
      <c r="A406" s="446" t="s">
        <v>1505</v>
      </c>
      <c r="B406" s="448" t="s">
        <v>1506</v>
      </c>
      <c r="C406" s="446" t="s">
        <v>1507</v>
      </c>
      <c r="D406" s="446" t="s">
        <v>334</v>
      </c>
      <c r="E406" s="448" t="s">
        <v>1459</v>
      </c>
    </row>
    <row r="407" spans="1:5">
      <c r="A407" s="446" t="s">
        <v>1508</v>
      </c>
      <c r="B407" s="448" t="s">
        <v>1509</v>
      </c>
      <c r="C407" s="446" t="s">
        <v>1510</v>
      </c>
      <c r="D407" s="446" t="s">
        <v>334</v>
      </c>
      <c r="E407" s="448" t="s">
        <v>1459</v>
      </c>
    </row>
    <row r="408" spans="1:5">
      <c r="A408" s="446" t="s">
        <v>1511</v>
      </c>
      <c r="B408" s="448" t="s">
        <v>1512</v>
      </c>
      <c r="C408" s="446" t="s">
        <v>1510</v>
      </c>
      <c r="D408" s="446" t="s">
        <v>338</v>
      </c>
      <c r="E408" s="448" t="s">
        <v>1459</v>
      </c>
    </row>
    <row r="409" spans="1:5">
      <c r="A409" s="446" t="s">
        <v>1513</v>
      </c>
      <c r="B409" s="448" t="s">
        <v>1514</v>
      </c>
      <c r="C409" s="446" t="s">
        <v>1515</v>
      </c>
      <c r="D409" s="446" t="s">
        <v>338</v>
      </c>
      <c r="E409" s="448" t="s">
        <v>1459</v>
      </c>
    </row>
    <row r="410" spans="1:5">
      <c r="A410" s="446" t="s">
        <v>1516</v>
      </c>
      <c r="B410" s="448" t="s">
        <v>1517</v>
      </c>
      <c r="C410" s="446" t="s">
        <v>1518</v>
      </c>
      <c r="D410" s="446" t="s">
        <v>338</v>
      </c>
      <c r="E410" s="448" t="s">
        <v>1459</v>
      </c>
    </row>
    <row r="411" spans="1:5">
      <c r="A411" s="446" t="s">
        <v>1519</v>
      </c>
      <c r="B411" s="448" t="s">
        <v>1520</v>
      </c>
      <c r="C411" s="446" t="s">
        <v>1459</v>
      </c>
      <c r="D411" s="446" t="s">
        <v>338</v>
      </c>
      <c r="E411" s="448" t="s">
        <v>1459</v>
      </c>
    </row>
    <row r="412" spans="1:5">
      <c r="A412" s="446" t="s">
        <v>1521</v>
      </c>
      <c r="B412" s="448" t="s">
        <v>1522</v>
      </c>
      <c r="C412" s="446" t="s">
        <v>1523</v>
      </c>
      <c r="D412" s="446" t="s">
        <v>334</v>
      </c>
      <c r="E412" s="448" t="s">
        <v>1459</v>
      </c>
    </row>
    <row r="413" spans="1:5">
      <c r="A413" s="446" t="s">
        <v>1524</v>
      </c>
      <c r="B413" s="448" t="s">
        <v>1525</v>
      </c>
      <c r="C413" s="446" t="s">
        <v>1526</v>
      </c>
      <c r="D413" s="446" t="s">
        <v>362</v>
      </c>
      <c r="E413" s="448" t="s">
        <v>1459</v>
      </c>
    </row>
    <row r="414" spans="1:5">
      <c r="A414" s="446" t="s">
        <v>1527</v>
      </c>
      <c r="B414" s="448" t="s">
        <v>1528</v>
      </c>
      <c r="C414" s="446" t="s">
        <v>1529</v>
      </c>
      <c r="D414" s="446" t="s">
        <v>334</v>
      </c>
      <c r="E414" s="448" t="s">
        <v>1459</v>
      </c>
    </row>
    <row r="415" spans="1:5">
      <c r="A415" s="446" t="s">
        <v>1530</v>
      </c>
      <c r="B415" s="448" t="s">
        <v>1531</v>
      </c>
      <c r="C415" s="446" t="s">
        <v>1532</v>
      </c>
      <c r="D415" s="446" t="s">
        <v>334</v>
      </c>
      <c r="E415" s="448" t="s">
        <v>1459</v>
      </c>
    </row>
    <row r="416" spans="1:5">
      <c r="A416" s="446" t="s">
        <v>1533</v>
      </c>
      <c r="B416" s="448" t="s">
        <v>1534</v>
      </c>
      <c r="C416" s="446" t="s">
        <v>1535</v>
      </c>
      <c r="D416" s="446" t="s">
        <v>338</v>
      </c>
      <c r="E416" s="448" t="s">
        <v>1459</v>
      </c>
    </row>
    <row r="417" spans="1:5">
      <c r="A417" s="446" t="s">
        <v>1536</v>
      </c>
      <c r="B417" s="448" t="s">
        <v>1537</v>
      </c>
      <c r="C417" s="446" t="s">
        <v>1538</v>
      </c>
      <c r="D417" s="446" t="s">
        <v>334</v>
      </c>
      <c r="E417" s="448" t="s">
        <v>1459</v>
      </c>
    </row>
    <row r="418" spans="1:5">
      <c r="A418" s="446" t="s">
        <v>1539</v>
      </c>
      <c r="B418" s="448" t="s">
        <v>1540</v>
      </c>
      <c r="C418" s="446" t="s">
        <v>1541</v>
      </c>
      <c r="D418" s="446" t="s">
        <v>338</v>
      </c>
      <c r="E418" s="448" t="s">
        <v>1459</v>
      </c>
    </row>
    <row r="419" spans="1:5">
      <c r="A419" s="446" t="s">
        <v>1542</v>
      </c>
      <c r="B419" s="448" t="s">
        <v>1543</v>
      </c>
      <c r="C419" s="446" t="s">
        <v>1544</v>
      </c>
      <c r="D419" s="446" t="s">
        <v>338</v>
      </c>
      <c r="E419" s="448" t="s">
        <v>1459</v>
      </c>
    </row>
    <row r="420" spans="1:5">
      <c r="A420" s="446" t="s">
        <v>1545</v>
      </c>
      <c r="B420" s="448" t="s">
        <v>1546</v>
      </c>
      <c r="C420" s="446" t="s">
        <v>1547</v>
      </c>
      <c r="D420" s="446" t="s">
        <v>338</v>
      </c>
      <c r="E420" s="448" t="s">
        <v>1459</v>
      </c>
    </row>
    <row r="421" spans="1:5">
      <c r="A421" s="446" t="s">
        <v>1548</v>
      </c>
      <c r="B421" s="448" t="s">
        <v>1549</v>
      </c>
      <c r="C421" s="446" t="s">
        <v>1550</v>
      </c>
      <c r="D421" s="446" t="s">
        <v>338</v>
      </c>
      <c r="E421" s="448" t="s">
        <v>1459</v>
      </c>
    </row>
    <row r="422" spans="1:5">
      <c r="A422" s="446" t="s">
        <v>1551</v>
      </c>
      <c r="B422" s="448" t="s">
        <v>1552</v>
      </c>
      <c r="C422" s="446" t="s">
        <v>1553</v>
      </c>
      <c r="D422" s="446" t="s">
        <v>334</v>
      </c>
      <c r="E422" s="448" t="s">
        <v>1459</v>
      </c>
    </row>
    <row r="423" spans="1:5">
      <c r="A423" s="446" t="s">
        <v>1554</v>
      </c>
      <c r="B423" s="448" t="s">
        <v>1555</v>
      </c>
      <c r="C423" s="446" t="s">
        <v>1556</v>
      </c>
      <c r="D423" s="446" t="s">
        <v>334</v>
      </c>
      <c r="E423" s="448" t="s">
        <v>1459</v>
      </c>
    </row>
    <row r="424" spans="1:5">
      <c r="A424" s="446" t="s">
        <v>1557</v>
      </c>
      <c r="B424" s="448" t="s">
        <v>1558</v>
      </c>
      <c r="C424" s="446" t="s">
        <v>1556</v>
      </c>
      <c r="D424" s="446" t="s">
        <v>338</v>
      </c>
      <c r="E424" s="448" t="s">
        <v>1459</v>
      </c>
    </row>
    <row r="425" spans="1:5">
      <c r="A425" s="446" t="s">
        <v>1559</v>
      </c>
      <c r="B425" s="448" t="s">
        <v>1560</v>
      </c>
      <c r="C425" s="446" t="s">
        <v>1561</v>
      </c>
      <c r="D425" s="446" t="s">
        <v>338</v>
      </c>
      <c r="E425" s="448" t="s">
        <v>1459</v>
      </c>
    </row>
    <row r="426" spans="1:5">
      <c r="A426" s="446" t="s">
        <v>1562</v>
      </c>
      <c r="B426" s="448" t="s">
        <v>1563</v>
      </c>
      <c r="C426" s="446" t="s">
        <v>1564</v>
      </c>
      <c r="D426" s="446" t="s">
        <v>334</v>
      </c>
      <c r="E426" s="448" t="s">
        <v>1459</v>
      </c>
    </row>
    <row r="427" spans="1:5">
      <c r="A427" s="446" t="s">
        <v>1565</v>
      </c>
      <c r="B427" s="448" t="s">
        <v>1566</v>
      </c>
      <c r="C427" s="446" t="s">
        <v>594</v>
      </c>
      <c r="D427" s="446" t="s">
        <v>338</v>
      </c>
      <c r="E427" s="448" t="s">
        <v>1459</v>
      </c>
    </row>
    <row r="428" spans="1:5">
      <c r="A428" s="446" t="s">
        <v>1567</v>
      </c>
      <c r="B428" s="448" t="s">
        <v>1568</v>
      </c>
      <c r="C428" s="446" t="s">
        <v>1569</v>
      </c>
      <c r="D428" s="446" t="s">
        <v>334</v>
      </c>
      <c r="E428" s="448" t="s">
        <v>1459</v>
      </c>
    </row>
    <row r="429" spans="1:5">
      <c r="A429" s="446" t="s">
        <v>1570</v>
      </c>
      <c r="B429" s="447" t="s">
        <v>1571</v>
      </c>
      <c r="C429" s="446" t="s">
        <v>1409</v>
      </c>
      <c r="D429" s="446" t="s">
        <v>320</v>
      </c>
      <c r="E429" s="448" t="s">
        <v>1409</v>
      </c>
    </row>
    <row r="430" spans="1:5">
      <c r="A430" s="446" t="s">
        <v>1572</v>
      </c>
      <c r="B430" s="448" t="s">
        <v>1573</v>
      </c>
      <c r="C430" s="446" t="s">
        <v>1574</v>
      </c>
      <c r="D430" s="446" t="s">
        <v>334</v>
      </c>
      <c r="E430" s="448" t="s">
        <v>1409</v>
      </c>
    </row>
    <row r="431" spans="1:5">
      <c r="A431" s="446" t="s">
        <v>1575</v>
      </c>
      <c r="B431" s="448" t="s">
        <v>1576</v>
      </c>
      <c r="C431" s="446" t="s">
        <v>1577</v>
      </c>
      <c r="D431" s="446" t="s">
        <v>334</v>
      </c>
      <c r="E431" s="448" t="s">
        <v>1409</v>
      </c>
    </row>
    <row r="432" spans="1:5">
      <c r="A432" s="446" t="s">
        <v>1578</v>
      </c>
      <c r="B432" s="448" t="s">
        <v>1579</v>
      </c>
      <c r="C432" s="446" t="s">
        <v>1580</v>
      </c>
      <c r="D432" s="446" t="s">
        <v>334</v>
      </c>
      <c r="E432" s="448" t="s">
        <v>1409</v>
      </c>
    </row>
    <row r="433" spans="1:5">
      <c r="A433" s="446" t="s">
        <v>1581</v>
      </c>
      <c r="B433" s="448" t="s">
        <v>1582</v>
      </c>
      <c r="C433" s="446" t="s">
        <v>1583</v>
      </c>
      <c r="D433" s="446" t="s">
        <v>334</v>
      </c>
      <c r="E433" s="448" t="s">
        <v>1409</v>
      </c>
    </row>
    <row r="434" spans="1:5">
      <c r="A434" s="446" t="s">
        <v>1584</v>
      </c>
      <c r="B434" s="448" t="s">
        <v>1585</v>
      </c>
      <c r="C434" s="446" t="s">
        <v>1586</v>
      </c>
      <c r="D434" s="446" t="s">
        <v>338</v>
      </c>
      <c r="E434" s="448" t="s">
        <v>1409</v>
      </c>
    </row>
    <row r="435" spans="1:5">
      <c r="A435" s="446" t="s">
        <v>1587</v>
      </c>
      <c r="B435" s="448" t="s">
        <v>1588</v>
      </c>
      <c r="C435" s="446" t="s">
        <v>1589</v>
      </c>
      <c r="D435" s="446" t="s">
        <v>338</v>
      </c>
      <c r="E435" s="448" t="s">
        <v>1409</v>
      </c>
    </row>
    <row r="436" spans="1:5">
      <c r="A436" s="446" t="s">
        <v>1590</v>
      </c>
      <c r="B436" s="448" t="s">
        <v>1591</v>
      </c>
      <c r="C436" s="446" t="s">
        <v>1592</v>
      </c>
      <c r="D436" s="446" t="s">
        <v>338</v>
      </c>
      <c r="E436" s="448" t="s">
        <v>1409</v>
      </c>
    </row>
    <row r="437" spans="1:5">
      <c r="A437" s="446" t="s">
        <v>1593</v>
      </c>
      <c r="B437" s="448" t="s">
        <v>1594</v>
      </c>
      <c r="C437" s="446" t="s">
        <v>1595</v>
      </c>
      <c r="D437" s="446" t="s">
        <v>338</v>
      </c>
      <c r="E437" s="448" t="s">
        <v>1409</v>
      </c>
    </row>
    <row r="438" spans="1:5">
      <c r="A438" s="446" t="s">
        <v>1596</v>
      </c>
      <c r="B438" s="448" t="s">
        <v>1597</v>
      </c>
      <c r="C438" s="446" t="s">
        <v>1598</v>
      </c>
      <c r="D438" s="446" t="s">
        <v>334</v>
      </c>
      <c r="E438" s="448" t="s">
        <v>1409</v>
      </c>
    </row>
    <row r="439" spans="1:5">
      <c r="A439" s="446" t="s">
        <v>1599</v>
      </c>
      <c r="B439" s="448" t="s">
        <v>1600</v>
      </c>
      <c r="C439" s="446" t="s">
        <v>1601</v>
      </c>
      <c r="D439" s="446" t="s">
        <v>334</v>
      </c>
      <c r="E439" s="448" t="s">
        <v>1409</v>
      </c>
    </row>
    <row r="440" spans="1:5">
      <c r="A440" s="446" t="s">
        <v>1602</v>
      </c>
      <c r="B440" s="448" t="s">
        <v>1603</v>
      </c>
      <c r="C440" s="446" t="s">
        <v>1604</v>
      </c>
      <c r="D440" s="446" t="s">
        <v>338</v>
      </c>
      <c r="E440" s="448" t="s">
        <v>1409</v>
      </c>
    </row>
    <row r="441" spans="1:5">
      <c r="A441" s="446" t="s">
        <v>1605</v>
      </c>
      <c r="B441" s="448" t="s">
        <v>1606</v>
      </c>
      <c r="C441" s="446" t="s">
        <v>1607</v>
      </c>
      <c r="D441" s="446" t="s">
        <v>338</v>
      </c>
      <c r="E441" s="448" t="s">
        <v>1409</v>
      </c>
    </row>
    <row r="442" spans="1:5">
      <c r="A442" s="446" t="s">
        <v>1608</v>
      </c>
      <c r="B442" s="448" t="s">
        <v>1609</v>
      </c>
      <c r="C442" s="446" t="s">
        <v>1610</v>
      </c>
      <c r="D442" s="446" t="s">
        <v>334</v>
      </c>
      <c r="E442" s="448" t="s">
        <v>1409</v>
      </c>
    </row>
    <row r="443" spans="1:5">
      <c r="A443" s="446" t="s">
        <v>1611</v>
      </c>
      <c r="B443" s="448" t="s">
        <v>1612</v>
      </c>
      <c r="C443" s="446" t="s">
        <v>1613</v>
      </c>
      <c r="D443" s="446" t="s">
        <v>338</v>
      </c>
      <c r="E443" s="448" t="s">
        <v>1409</v>
      </c>
    </row>
    <row r="444" spans="1:5">
      <c r="A444" s="446" t="s">
        <v>1614</v>
      </c>
      <c r="B444" s="448" t="s">
        <v>1615</v>
      </c>
      <c r="C444" s="446" t="s">
        <v>1616</v>
      </c>
      <c r="D444" s="446" t="s">
        <v>334</v>
      </c>
      <c r="E444" s="448" t="s">
        <v>1409</v>
      </c>
    </row>
    <row r="445" spans="1:5">
      <c r="A445" s="446" t="s">
        <v>1617</v>
      </c>
      <c r="B445" s="448" t="s">
        <v>1618</v>
      </c>
      <c r="C445" s="446" t="s">
        <v>1619</v>
      </c>
      <c r="D445" s="446" t="s">
        <v>338</v>
      </c>
      <c r="E445" s="448" t="s">
        <v>1409</v>
      </c>
    </row>
    <row r="446" spans="1:5">
      <c r="A446" s="446" t="s">
        <v>1620</v>
      </c>
      <c r="B446" s="448" t="s">
        <v>1621</v>
      </c>
      <c r="C446" s="446" t="s">
        <v>1622</v>
      </c>
      <c r="D446" s="446" t="s">
        <v>338</v>
      </c>
      <c r="E446" s="448" t="s">
        <v>1409</v>
      </c>
    </row>
    <row r="447" spans="1:5">
      <c r="A447" s="446" t="s">
        <v>1623</v>
      </c>
      <c r="B447" s="448" t="s">
        <v>1624</v>
      </c>
      <c r="C447" s="446" t="s">
        <v>1625</v>
      </c>
      <c r="D447" s="446" t="s">
        <v>338</v>
      </c>
      <c r="E447" s="448" t="s">
        <v>1409</v>
      </c>
    </row>
    <row r="448" spans="1:5">
      <c r="A448" s="446" t="s">
        <v>1626</v>
      </c>
      <c r="B448" s="448" t="s">
        <v>1627</v>
      </c>
      <c r="C448" s="446" t="s">
        <v>1628</v>
      </c>
      <c r="D448" s="446" t="s">
        <v>334</v>
      </c>
      <c r="E448" s="448" t="s">
        <v>1409</v>
      </c>
    </row>
    <row r="449" spans="1:5">
      <c r="A449" s="446" t="s">
        <v>1629</v>
      </c>
      <c r="B449" s="448" t="s">
        <v>1630</v>
      </c>
      <c r="C449" s="446" t="s">
        <v>1409</v>
      </c>
      <c r="D449" s="446" t="s">
        <v>338</v>
      </c>
      <c r="E449" s="448" t="s">
        <v>1409</v>
      </c>
    </row>
    <row r="450" spans="1:5">
      <c r="A450" s="446" t="s">
        <v>1631</v>
      </c>
      <c r="B450" s="448" t="s">
        <v>1632</v>
      </c>
      <c r="C450" s="446" t="s">
        <v>1633</v>
      </c>
      <c r="D450" s="446" t="s">
        <v>334</v>
      </c>
      <c r="E450" s="448" t="s">
        <v>1409</v>
      </c>
    </row>
    <row r="451" spans="1:5">
      <c r="A451" s="446" t="s">
        <v>1634</v>
      </c>
      <c r="B451" s="448" t="s">
        <v>1635</v>
      </c>
      <c r="C451" s="446" t="s">
        <v>1636</v>
      </c>
      <c r="D451" s="446" t="s">
        <v>334</v>
      </c>
      <c r="E451" s="448" t="s">
        <v>1409</v>
      </c>
    </row>
    <row r="452" spans="1:5">
      <c r="A452" s="446" t="s">
        <v>1637</v>
      </c>
      <c r="B452" s="448" t="s">
        <v>1638</v>
      </c>
      <c r="C452" s="446" t="s">
        <v>1639</v>
      </c>
      <c r="D452" s="446" t="s">
        <v>338</v>
      </c>
      <c r="E452" s="448" t="s">
        <v>1409</v>
      </c>
    </row>
    <row r="453" spans="1:5">
      <c r="A453" s="446" t="s">
        <v>1640</v>
      </c>
      <c r="B453" s="448" t="s">
        <v>1641</v>
      </c>
      <c r="C453" s="446" t="s">
        <v>1642</v>
      </c>
      <c r="D453" s="446" t="s">
        <v>334</v>
      </c>
      <c r="E453" s="448" t="s">
        <v>1409</v>
      </c>
    </row>
    <row r="454" spans="1:5">
      <c r="A454" s="446" t="s">
        <v>1643</v>
      </c>
      <c r="B454" s="448" t="s">
        <v>1644</v>
      </c>
      <c r="C454" s="446" t="s">
        <v>1645</v>
      </c>
      <c r="D454" s="446" t="s">
        <v>334</v>
      </c>
      <c r="E454" s="448" t="s">
        <v>1409</v>
      </c>
    </row>
    <row r="455" spans="1:5">
      <c r="A455" s="446" t="s">
        <v>1646</v>
      </c>
      <c r="B455" s="448" t="s">
        <v>1647</v>
      </c>
      <c r="C455" s="446" t="s">
        <v>1648</v>
      </c>
      <c r="D455" s="446" t="s">
        <v>334</v>
      </c>
      <c r="E455" s="448" t="s">
        <v>1409</v>
      </c>
    </row>
    <row r="456" spans="1:5">
      <c r="A456" s="446" t="s">
        <v>1649</v>
      </c>
      <c r="B456" s="448" t="s">
        <v>1650</v>
      </c>
      <c r="C456" s="446" t="s">
        <v>1651</v>
      </c>
      <c r="D456" s="446" t="s">
        <v>334</v>
      </c>
      <c r="E456" s="448" t="s">
        <v>1409</v>
      </c>
    </row>
    <row r="457" spans="1:5">
      <c r="A457" s="446" t="s">
        <v>1652</v>
      </c>
      <c r="B457" s="448" t="s">
        <v>1653</v>
      </c>
      <c r="C457" s="446" t="s">
        <v>1654</v>
      </c>
      <c r="D457" s="446" t="s">
        <v>334</v>
      </c>
      <c r="E457" s="448" t="s">
        <v>1409</v>
      </c>
    </row>
    <row r="458" spans="1:5">
      <c r="A458" s="446" t="s">
        <v>1655</v>
      </c>
      <c r="B458" s="448" t="s">
        <v>1656</v>
      </c>
      <c r="C458" s="446" t="s">
        <v>1657</v>
      </c>
      <c r="D458" s="446" t="s">
        <v>334</v>
      </c>
      <c r="E458" s="448" t="s">
        <v>1409</v>
      </c>
    </row>
    <row r="459" spans="1:5">
      <c r="A459" s="446" t="s">
        <v>1658</v>
      </c>
      <c r="B459" s="448" t="s">
        <v>1659</v>
      </c>
      <c r="C459" s="446" t="s">
        <v>1660</v>
      </c>
      <c r="D459" s="446" t="s">
        <v>338</v>
      </c>
      <c r="E459" s="448" t="s">
        <v>1409</v>
      </c>
    </row>
    <row r="460" spans="1:5">
      <c r="A460" s="446" t="s">
        <v>1661</v>
      </c>
      <c r="B460" s="448" t="s">
        <v>1662</v>
      </c>
      <c r="C460" s="446" t="s">
        <v>1663</v>
      </c>
      <c r="D460" s="446" t="s">
        <v>334</v>
      </c>
      <c r="E460" s="448" t="s">
        <v>1409</v>
      </c>
    </row>
    <row r="461" spans="1:5">
      <c r="A461" s="446" t="s">
        <v>1664</v>
      </c>
      <c r="B461" s="448" t="s">
        <v>1665</v>
      </c>
      <c r="C461" s="446" t="s">
        <v>1666</v>
      </c>
      <c r="D461" s="446" t="s">
        <v>334</v>
      </c>
      <c r="E461" s="448" t="s">
        <v>1409</v>
      </c>
    </row>
    <row r="462" spans="1:5">
      <c r="A462" s="446" t="s">
        <v>1667</v>
      </c>
      <c r="B462" s="448" t="s">
        <v>1668</v>
      </c>
      <c r="C462" s="446" t="s">
        <v>1669</v>
      </c>
      <c r="D462" s="446" t="s">
        <v>338</v>
      </c>
      <c r="E462" s="448" t="s">
        <v>1409</v>
      </c>
    </row>
    <row r="463" spans="1:5">
      <c r="A463" s="446" t="s">
        <v>1670</v>
      </c>
      <c r="B463" s="447" t="s">
        <v>1671</v>
      </c>
      <c r="C463" s="446" t="s">
        <v>1672</v>
      </c>
      <c r="D463" s="446" t="s">
        <v>320</v>
      </c>
      <c r="E463" s="448" t="s">
        <v>1672</v>
      </c>
    </row>
    <row r="464" spans="1:5">
      <c r="A464" s="446" t="s">
        <v>1673</v>
      </c>
      <c r="B464" s="448" t="s">
        <v>1674</v>
      </c>
      <c r="C464" s="446" t="s">
        <v>1675</v>
      </c>
      <c r="D464" s="446" t="s">
        <v>334</v>
      </c>
      <c r="E464" s="448" t="s">
        <v>1672</v>
      </c>
    </row>
    <row r="465" spans="1:5">
      <c r="A465" s="446" t="s">
        <v>1676</v>
      </c>
      <c r="B465" s="448" t="s">
        <v>1677</v>
      </c>
      <c r="C465" s="446" t="s">
        <v>1678</v>
      </c>
      <c r="D465" s="446" t="s">
        <v>324</v>
      </c>
      <c r="E465" s="448" t="s">
        <v>1672</v>
      </c>
    </row>
    <row r="466" spans="1:5">
      <c r="A466" s="446" t="s">
        <v>1679</v>
      </c>
      <c r="B466" s="448" t="s">
        <v>1680</v>
      </c>
      <c r="C466" s="446" t="s">
        <v>1681</v>
      </c>
      <c r="D466" s="446" t="s">
        <v>334</v>
      </c>
      <c r="E466" s="448" t="s">
        <v>1672</v>
      </c>
    </row>
    <row r="467" spans="1:5">
      <c r="A467" s="446" t="s">
        <v>1682</v>
      </c>
      <c r="B467" s="448" t="s">
        <v>1683</v>
      </c>
      <c r="C467" s="446" t="s">
        <v>1684</v>
      </c>
      <c r="D467" s="446" t="s">
        <v>334</v>
      </c>
      <c r="E467" s="448" t="s">
        <v>1672</v>
      </c>
    </row>
    <row r="468" spans="1:5">
      <c r="A468" s="446" t="s">
        <v>1685</v>
      </c>
      <c r="B468" s="448" t="s">
        <v>1686</v>
      </c>
      <c r="C468" s="446" t="s">
        <v>1687</v>
      </c>
      <c r="D468" s="446" t="s">
        <v>338</v>
      </c>
      <c r="E468" s="448" t="s">
        <v>1672</v>
      </c>
    </row>
    <row r="469" spans="1:5">
      <c r="A469" s="446" t="s">
        <v>1688</v>
      </c>
      <c r="B469" s="448" t="s">
        <v>1689</v>
      </c>
      <c r="C469" s="446" t="s">
        <v>1690</v>
      </c>
      <c r="D469" s="446" t="s">
        <v>334</v>
      </c>
      <c r="E469" s="448" t="s">
        <v>1672</v>
      </c>
    </row>
    <row r="470" spans="1:5">
      <c r="A470" s="446" t="s">
        <v>1691</v>
      </c>
      <c r="B470" s="448" t="s">
        <v>1692</v>
      </c>
      <c r="C470" s="446" t="s">
        <v>1672</v>
      </c>
      <c r="D470" s="446" t="s">
        <v>324</v>
      </c>
      <c r="E470" s="448" t="s">
        <v>1672</v>
      </c>
    </row>
    <row r="471" spans="1:5">
      <c r="A471" s="446" t="s">
        <v>1693</v>
      </c>
      <c r="B471" s="448" t="s">
        <v>1694</v>
      </c>
      <c r="C471" s="446" t="s">
        <v>1695</v>
      </c>
      <c r="D471" s="446" t="s">
        <v>324</v>
      </c>
      <c r="E471" s="448" t="s">
        <v>1672</v>
      </c>
    </row>
    <row r="472" spans="1:5">
      <c r="A472" s="446" t="s">
        <v>1696</v>
      </c>
      <c r="B472" s="448" t="s">
        <v>1697</v>
      </c>
      <c r="C472" s="446" t="s">
        <v>1698</v>
      </c>
      <c r="D472" s="446" t="s">
        <v>334</v>
      </c>
      <c r="E472" s="448" t="s">
        <v>1672</v>
      </c>
    </row>
    <row r="473" spans="1:5">
      <c r="A473" s="446" t="s">
        <v>1699</v>
      </c>
      <c r="B473" s="448" t="s">
        <v>1700</v>
      </c>
      <c r="C473" s="446" t="s">
        <v>1701</v>
      </c>
      <c r="D473" s="446" t="s">
        <v>334</v>
      </c>
      <c r="E473" s="448" t="s">
        <v>1672</v>
      </c>
    </row>
    <row r="474" spans="1:5">
      <c r="A474" s="446" t="s">
        <v>1702</v>
      </c>
      <c r="B474" s="448" t="s">
        <v>1703</v>
      </c>
      <c r="C474" s="446" t="s">
        <v>1704</v>
      </c>
      <c r="D474" s="446" t="s">
        <v>334</v>
      </c>
      <c r="E474" s="448" t="s">
        <v>1672</v>
      </c>
    </row>
    <row r="475" spans="1:5">
      <c r="A475" s="446" t="s">
        <v>1705</v>
      </c>
      <c r="B475" s="448" t="s">
        <v>1706</v>
      </c>
      <c r="C475" s="446" t="s">
        <v>1707</v>
      </c>
      <c r="D475" s="446" t="s">
        <v>334</v>
      </c>
      <c r="E475" s="448" t="s">
        <v>1672</v>
      </c>
    </row>
    <row r="476" spans="1:5">
      <c r="A476" s="446" t="s">
        <v>1708</v>
      </c>
      <c r="B476" s="448" t="s">
        <v>1709</v>
      </c>
      <c r="C476" s="446" t="s">
        <v>1710</v>
      </c>
      <c r="D476" s="446" t="s">
        <v>334</v>
      </c>
      <c r="E476" s="448" t="s">
        <v>1672</v>
      </c>
    </row>
    <row r="477" spans="1:5">
      <c r="A477" s="446" t="s">
        <v>1711</v>
      </c>
      <c r="B477" s="448" t="s">
        <v>1712</v>
      </c>
      <c r="C477" s="446" t="s">
        <v>1713</v>
      </c>
      <c r="D477" s="446" t="s">
        <v>338</v>
      </c>
      <c r="E477" s="448" t="s">
        <v>1672</v>
      </c>
    </row>
    <row r="478" spans="1:5">
      <c r="A478" s="446" t="s">
        <v>1714</v>
      </c>
      <c r="B478" s="448" t="s">
        <v>1715</v>
      </c>
      <c r="C478" s="446" t="s">
        <v>1716</v>
      </c>
      <c r="D478" s="446" t="s">
        <v>338</v>
      </c>
      <c r="E478" s="448" t="s">
        <v>1672</v>
      </c>
    </row>
    <row r="479" spans="1:5">
      <c r="A479" s="446" t="s">
        <v>1717</v>
      </c>
      <c r="B479" s="448" t="s">
        <v>1718</v>
      </c>
      <c r="C479" s="446" t="s">
        <v>1719</v>
      </c>
      <c r="D479" s="446" t="s">
        <v>334</v>
      </c>
      <c r="E479" s="448" t="s">
        <v>1672</v>
      </c>
    </row>
    <row r="480" spans="1:5">
      <c r="A480" s="446" t="s">
        <v>1720</v>
      </c>
      <c r="B480" s="447" t="s">
        <v>1721</v>
      </c>
      <c r="C480" s="446" t="s">
        <v>1722</v>
      </c>
      <c r="D480" s="446" t="s">
        <v>320</v>
      </c>
      <c r="E480" s="448" t="s">
        <v>1722</v>
      </c>
    </row>
    <row r="481" spans="1:5">
      <c r="A481" s="446" t="s">
        <v>1723</v>
      </c>
      <c r="B481" s="448" t="s">
        <v>1724</v>
      </c>
      <c r="C481" s="446" t="s">
        <v>1725</v>
      </c>
      <c r="D481" s="446" t="s">
        <v>338</v>
      </c>
      <c r="E481" s="448" t="s">
        <v>1722</v>
      </c>
    </row>
    <row r="482" spans="1:5">
      <c r="A482" s="446" t="s">
        <v>1726</v>
      </c>
      <c r="B482" s="448" t="s">
        <v>1727</v>
      </c>
      <c r="C482" s="446" t="s">
        <v>1728</v>
      </c>
      <c r="D482" s="446" t="s">
        <v>334</v>
      </c>
      <c r="E482" s="448" t="s">
        <v>1722</v>
      </c>
    </row>
    <row r="483" spans="1:5">
      <c r="A483" s="446" t="s">
        <v>1729</v>
      </c>
      <c r="B483" s="448" t="s">
        <v>1730</v>
      </c>
      <c r="C483" s="446" t="s">
        <v>1731</v>
      </c>
      <c r="D483" s="446" t="s">
        <v>338</v>
      </c>
      <c r="E483" s="448" t="s">
        <v>1722</v>
      </c>
    </row>
    <row r="484" spans="1:5">
      <c r="A484" s="446" t="s">
        <v>1732</v>
      </c>
      <c r="B484" s="448" t="s">
        <v>1733</v>
      </c>
      <c r="C484" s="446" t="s">
        <v>1734</v>
      </c>
      <c r="D484" s="446" t="s">
        <v>338</v>
      </c>
      <c r="E484" s="448" t="s">
        <v>1722</v>
      </c>
    </row>
    <row r="485" spans="1:5">
      <c r="A485" s="446" t="s">
        <v>1735</v>
      </c>
      <c r="B485" s="448" t="s">
        <v>1736</v>
      </c>
      <c r="C485" s="446" t="s">
        <v>1737</v>
      </c>
      <c r="D485" s="446" t="s">
        <v>338</v>
      </c>
      <c r="E485" s="448" t="s">
        <v>1722</v>
      </c>
    </row>
    <row r="486" spans="1:5">
      <c r="A486" s="446" t="s">
        <v>1738</v>
      </c>
      <c r="B486" s="448" t="s">
        <v>1739</v>
      </c>
      <c r="C486" s="446" t="s">
        <v>1740</v>
      </c>
      <c r="D486" s="446" t="s">
        <v>338</v>
      </c>
      <c r="E486" s="448" t="s">
        <v>1722</v>
      </c>
    </row>
    <row r="487" spans="1:5">
      <c r="A487" s="446" t="s">
        <v>1741</v>
      </c>
      <c r="B487" s="448" t="s">
        <v>1742</v>
      </c>
      <c r="C487" s="446" t="s">
        <v>1743</v>
      </c>
      <c r="D487" s="446" t="s">
        <v>334</v>
      </c>
      <c r="E487" s="448" t="s">
        <v>1722</v>
      </c>
    </row>
    <row r="488" spans="1:5">
      <c r="A488" s="446" t="s">
        <v>1744</v>
      </c>
      <c r="B488" s="448" t="s">
        <v>1745</v>
      </c>
      <c r="C488" s="446" t="s">
        <v>1746</v>
      </c>
      <c r="D488" s="446" t="s">
        <v>338</v>
      </c>
      <c r="E488" s="448" t="s">
        <v>1722</v>
      </c>
    </row>
    <row r="489" spans="1:5">
      <c r="A489" s="446" t="s">
        <v>1747</v>
      </c>
      <c r="B489" s="448" t="s">
        <v>1748</v>
      </c>
      <c r="C489" s="446" t="s">
        <v>1749</v>
      </c>
      <c r="D489" s="446" t="s">
        <v>338</v>
      </c>
      <c r="E489" s="448" t="s">
        <v>1722</v>
      </c>
    </row>
    <row r="490" spans="1:5">
      <c r="A490" s="446" t="s">
        <v>1750</v>
      </c>
      <c r="B490" s="448" t="s">
        <v>1751</v>
      </c>
      <c r="C490" s="446" t="s">
        <v>1752</v>
      </c>
      <c r="D490" s="446" t="s">
        <v>338</v>
      </c>
      <c r="E490" s="448" t="s">
        <v>1722</v>
      </c>
    </row>
    <row r="491" spans="1:5">
      <c r="A491" s="446" t="s">
        <v>1753</v>
      </c>
      <c r="B491" s="448" t="s">
        <v>1754</v>
      </c>
      <c r="C491" s="446" t="s">
        <v>1755</v>
      </c>
      <c r="D491" s="446" t="s">
        <v>338</v>
      </c>
      <c r="E491" s="448" t="s">
        <v>1722</v>
      </c>
    </row>
    <row r="492" spans="1:5">
      <c r="A492" s="446" t="s">
        <v>1756</v>
      </c>
      <c r="B492" s="448" t="s">
        <v>1757</v>
      </c>
      <c r="C492" s="446" t="s">
        <v>1722</v>
      </c>
      <c r="D492" s="446" t="s">
        <v>324</v>
      </c>
      <c r="E492" s="448" t="s">
        <v>1722</v>
      </c>
    </row>
    <row r="493" spans="1:5">
      <c r="A493" s="446" t="s">
        <v>1758</v>
      </c>
      <c r="B493" s="448" t="s">
        <v>1759</v>
      </c>
      <c r="C493" s="446" t="s">
        <v>1760</v>
      </c>
      <c r="D493" s="446" t="s">
        <v>338</v>
      </c>
      <c r="E493" s="448" t="s">
        <v>1722</v>
      </c>
    </row>
    <row r="494" spans="1:5">
      <c r="A494" s="446" t="s">
        <v>1761</v>
      </c>
      <c r="B494" s="448" t="s">
        <v>1762</v>
      </c>
      <c r="C494" s="446" t="s">
        <v>1763</v>
      </c>
      <c r="D494" s="446" t="s">
        <v>338</v>
      </c>
      <c r="E494" s="448" t="s">
        <v>1722</v>
      </c>
    </row>
    <row r="495" spans="1:5">
      <c r="A495" s="446" t="s">
        <v>1764</v>
      </c>
      <c r="B495" s="448" t="s">
        <v>1765</v>
      </c>
      <c r="C495" s="446" t="s">
        <v>1766</v>
      </c>
      <c r="D495" s="446" t="s">
        <v>334</v>
      </c>
      <c r="E495" s="448" t="s">
        <v>1722</v>
      </c>
    </row>
    <row r="496" spans="1:5">
      <c r="A496" s="446" t="s">
        <v>1767</v>
      </c>
      <c r="B496" s="447" t="s">
        <v>1768</v>
      </c>
      <c r="C496" s="446" t="s">
        <v>1769</v>
      </c>
      <c r="D496" s="446" t="s">
        <v>320</v>
      </c>
      <c r="E496" s="448" t="s">
        <v>1769</v>
      </c>
    </row>
    <row r="497" spans="1:5">
      <c r="A497" s="446" t="s">
        <v>1770</v>
      </c>
      <c r="B497" s="448" t="s">
        <v>1771</v>
      </c>
      <c r="C497" s="446" t="s">
        <v>1772</v>
      </c>
      <c r="D497" s="446" t="s">
        <v>338</v>
      </c>
      <c r="E497" s="448" t="s">
        <v>1769</v>
      </c>
    </row>
    <row r="498" spans="1:5">
      <c r="A498" s="446" t="s">
        <v>1773</v>
      </c>
      <c r="B498" s="448" t="s">
        <v>1774</v>
      </c>
      <c r="C498" s="446" t="s">
        <v>1775</v>
      </c>
      <c r="D498" s="446" t="s">
        <v>338</v>
      </c>
      <c r="E498" s="448" t="s">
        <v>1769</v>
      </c>
    </row>
    <row r="499" spans="1:5">
      <c r="A499" s="446" t="s">
        <v>1776</v>
      </c>
      <c r="B499" s="448" t="s">
        <v>1777</v>
      </c>
      <c r="C499" s="446" t="s">
        <v>1778</v>
      </c>
      <c r="D499" s="446" t="s">
        <v>334</v>
      </c>
      <c r="E499" s="448" t="s">
        <v>1769</v>
      </c>
    </row>
    <row r="500" spans="1:5">
      <c r="A500" s="446" t="s">
        <v>1779</v>
      </c>
      <c r="B500" s="448" t="s">
        <v>1780</v>
      </c>
      <c r="C500" s="446" t="s">
        <v>1781</v>
      </c>
      <c r="D500" s="446" t="s">
        <v>334</v>
      </c>
      <c r="E500" s="448" t="s">
        <v>1769</v>
      </c>
    </row>
    <row r="501" spans="1:5">
      <c r="A501" s="446" t="s">
        <v>1782</v>
      </c>
      <c r="B501" s="448" t="s">
        <v>1783</v>
      </c>
      <c r="C501" s="446" t="s">
        <v>1784</v>
      </c>
      <c r="D501" s="446" t="s">
        <v>338</v>
      </c>
      <c r="E501" s="448" t="s">
        <v>1769</v>
      </c>
    </row>
    <row r="502" spans="1:5">
      <c r="A502" s="446" t="s">
        <v>1785</v>
      </c>
      <c r="B502" s="448" t="s">
        <v>1786</v>
      </c>
      <c r="C502" s="446" t="s">
        <v>1787</v>
      </c>
      <c r="D502" s="446" t="s">
        <v>338</v>
      </c>
      <c r="E502" s="448" t="s">
        <v>1769</v>
      </c>
    </row>
    <row r="503" spans="1:5">
      <c r="A503" s="446" t="s">
        <v>1788</v>
      </c>
      <c r="B503" s="448" t="s">
        <v>1789</v>
      </c>
      <c r="C503" s="446" t="s">
        <v>1790</v>
      </c>
      <c r="D503" s="446" t="s">
        <v>334</v>
      </c>
      <c r="E503" s="448" t="s">
        <v>1769</v>
      </c>
    </row>
    <row r="504" spans="1:5">
      <c r="A504" s="446" t="s">
        <v>1791</v>
      </c>
      <c r="B504" s="448" t="s">
        <v>1792</v>
      </c>
      <c r="C504" s="446" t="s">
        <v>1016</v>
      </c>
      <c r="D504" s="446" t="s">
        <v>338</v>
      </c>
      <c r="E504" s="448" t="s">
        <v>1769</v>
      </c>
    </row>
    <row r="505" spans="1:5">
      <c r="A505" s="446" t="s">
        <v>1793</v>
      </c>
      <c r="B505" s="448" t="s">
        <v>1794</v>
      </c>
      <c r="C505" s="446" t="s">
        <v>1795</v>
      </c>
      <c r="D505" s="446" t="s">
        <v>338</v>
      </c>
      <c r="E505" s="448" t="s">
        <v>1769</v>
      </c>
    </row>
    <row r="506" spans="1:5">
      <c r="A506" s="446" t="s">
        <v>1796</v>
      </c>
      <c r="B506" s="448" t="s">
        <v>1797</v>
      </c>
      <c r="C506" s="446" t="s">
        <v>1798</v>
      </c>
      <c r="D506" s="446" t="s">
        <v>338</v>
      </c>
      <c r="E506" s="448" t="s">
        <v>1769</v>
      </c>
    </row>
    <row r="507" spans="1:5">
      <c r="A507" s="446" t="s">
        <v>1799</v>
      </c>
      <c r="B507" s="448" t="s">
        <v>1800</v>
      </c>
      <c r="C507" s="446" t="s">
        <v>1801</v>
      </c>
      <c r="D507" s="446" t="s">
        <v>334</v>
      </c>
      <c r="E507" s="448" t="s">
        <v>1769</v>
      </c>
    </row>
    <row r="508" spans="1:5">
      <c r="A508" s="446" t="s">
        <v>1802</v>
      </c>
      <c r="B508" s="448" t="s">
        <v>1803</v>
      </c>
      <c r="C508" s="446" t="s">
        <v>1394</v>
      </c>
      <c r="D508" s="446" t="s">
        <v>334</v>
      </c>
      <c r="E508" s="448" t="s">
        <v>1769</v>
      </c>
    </row>
    <row r="509" spans="1:5">
      <c r="A509" s="446" t="s">
        <v>1804</v>
      </c>
      <c r="B509" s="448" t="s">
        <v>1805</v>
      </c>
      <c r="C509" s="446" t="s">
        <v>1806</v>
      </c>
      <c r="D509" s="446" t="s">
        <v>338</v>
      </c>
      <c r="E509" s="448" t="s">
        <v>1769</v>
      </c>
    </row>
    <row r="510" spans="1:5">
      <c r="A510" s="446" t="s">
        <v>1807</v>
      </c>
      <c r="B510" s="448" t="s">
        <v>1808</v>
      </c>
      <c r="C510" s="446" t="s">
        <v>1809</v>
      </c>
      <c r="D510" s="446" t="s">
        <v>334</v>
      </c>
      <c r="E510" s="448" t="s">
        <v>1769</v>
      </c>
    </row>
    <row r="511" spans="1:5">
      <c r="A511" s="446" t="s">
        <v>1810</v>
      </c>
      <c r="B511" s="448" t="s">
        <v>1811</v>
      </c>
      <c r="C511" s="446" t="s">
        <v>1812</v>
      </c>
      <c r="D511" s="446" t="s">
        <v>334</v>
      </c>
      <c r="E511" s="448" t="s">
        <v>1769</v>
      </c>
    </row>
    <row r="512" spans="1:5">
      <c r="A512" s="446" t="s">
        <v>1813</v>
      </c>
      <c r="B512" s="448" t="s">
        <v>1814</v>
      </c>
      <c r="C512" s="446" t="s">
        <v>1172</v>
      </c>
      <c r="D512" s="446" t="s">
        <v>334</v>
      </c>
      <c r="E512" s="448" t="s">
        <v>1769</v>
      </c>
    </row>
    <row r="513" spans="1:5">
      <c r="A513" s="446" t="s">
        <v>1815</v>
      </c>
      <c r="B513" s="448" t="s">
        <v>1816</v>
      </c>
      <c r="C513" s="446" t="s">
        <v>1817</v>
      </c>
      <c r="D513" s="446" t="s">
        <v>334</v>
      </c>
      <c r="E513" s="448" t="s">
        <v>1769</v>
      </c>
    </row>
    <row r="514" spans="1:5">
      <c r="A514" s="446" t="s">
        <v>1818</v>
      </c>
      <c r="B514" s="448" t="s">
        <v>1819</v>
      </c>
      <c r="C514" s="446" t="s">
        <v>1820</v>
      </c>
      <c r="D514" s="446" t="s">
        <v>334</v>
      </c>
      <c r="E514" s="448" t="s">
        <v>1769</v>
      </c>
    </row>
    <row r="515" spans="1:5">
      <c r="A515" s="446" t="s">
        <v>1821</v>
      </c>
      <c r="B515" s="448" t="s">
        <v>1822</v>
      </c>
      <c r="C515" s="446" t="s">
        <v>1823</v>
      </c>
      <c r="D515" s="446" t="s">
        <v>334</v>
      </c>
      <c r="E515" s="448" t="s">
        <v>1769</v>
      </c>
    </row>
    <row r="516" spans="1:5">
      <c r="A516" s="446" t="s">
        <v>1824</v>
      </c>
      <c r="B516" s="448" t="s">
        <v>1825</v>
      </c>
      <c r="C516" s="446" t="s">
        <v>1826</v>
      </c>
      <c r="D516" s="446" t="s">
        <v>338</v>
      </c>
      <c r="E516" s="448" t="s">
        <v>1769</v>
      </c>
    </row>
    <row r="517" spans="1:5">
      <c r="A517" s="446" t="s">
        <v>1827</v>
      </c>
      <c r="B517" s="448" t="s">
        <v>1828</v>
      </c>
      <c r="C517" s="446" t="s">
        <v>1829</v>
      </c>
      <c r="D517" s="446" t="s">
        <v>334</v>
      </c>
      <c r="E517" s="448" t="s">
        <v>1769</v>
      </c>
    </row>
    <row r="518" spans="1:5">
      <c r="A518" s="446" t="s">
        <v>1830</v>
      </c>
      <c r="B518" s="447" t="s">
        <v>1831</v>
      </c>
      <c r="C518" s="446" t="s">
        <v>1832</v>
      </c>
      <c r="D518" s="446" t="s">
        <v>320</v>
      </c>
      <c r="E518" s="448" t="s">
        <v>1832</v>
      </c>
    </row>
    <row r="519" spans="1:5">
      <c r="A519" s="446" t="s">
        <v>1833</v>
      </c>
      <c r="B519" s="448" t="s">
        <v>1834</v>
      </c>
      <c r="C519" s="446" t="s">
        <v>1835</v>
      </c>
      <c r="D519" s="446" t="s">
        <v>334</v>
      </c>
      <c r="E519" s="448" t="s">
        <v>1832</v>
      </c>
    </row>
    <row r="520" spans="1:5">
      <c r="A520" s="446" t="s">
        <v>1836</v>
      </c>
      <c r="B520" s="448" t="s">
        <v>1837</v>
      </c>
      <c r="C520" s="446" t="s">
        <v>1835</v>
      </c>
      <c r="D520" s="446" t="s">
        <v>338</v>
      </c>
      <c r="E520" s="448" t="s">
        <v>1832</v>
      </c>
    </row>
    <row r="521" spans="1:5">
      <c r="A521" s="446" t="s">
        <v>1838</v>
      </c>
      <c r="B521" s="448" t="s">
        <v>1839</v>
      </c>
      <c r="C521" s="446" t="s">
        <v>1840</v>
      </c>
      <c r="D521" s="446" t="s">
        <v>334</v>
      </c>
      <c r="E521" s="448" t="s">
        <v>1832</v>
      </c>
    </row>
    <row r="522" spans="1:5">
      <c r="A522" s="446" t="s">
        <v>1841</v>
      </c>
      <c r="B522" s="448" t="s">
        <v>1842</v>
      </c>
      <c r="C522" s="446" t="s">
        <v>1843</v>
      </c>
      <c r="D522" s="446" t="s">
        <v>338</v>
      </c>
      <c r="E522" s="448" t="s">
        <v>1832</v>
      </c>
    </row>
    <row r="523" spans="1:5">
      <c r="A523" s="446" t="s">
        <v>1844</v>
      </c>
      <c r="B523" s="448" t="s">
        <v>1845</v>
      </c>
      <c r="C523" s="446" t="s">
        <v>1846</v>
      </c>
      <c r="D523" s="446" t="s">
        <v>338</v>
      </c>
      <c r="E523" s="448" t="s">
        <v>1832</v>
      </c>
    </row>
    <row r="524" spans="1:5">
      <c r="A524" s="446" t="s">
        <v>1847</v>
      </c>
      <c r="B524" s="448" t="s">
        <v>1848</v>
      </c>
      <c r="C524" s="446" t="s">
        <v>1016</v>
      </c>
      <c r="D524" s="446" t="s">
        <v>334</v>
      </c>
      <c r="E524" s="448" t="s">
        <v>1832</v>
      </c>
    </row>
    <row r="525" spans="1:5">
      <c r="A525" s="446" t="s">
        <v>1849</v>
      </c>
      <c r="B525" s="448" t="s">
        <v>1850</v>
      </c>
      <c r="C525" s="446" t="s">
        <v>1851</v>
      </c>
      <c r="D525" s="446" t="s">
        <v>338</v>
      </c>
      <c r="E525" s="448" t="s">
        <v>1832</v>
      </c>
    </row>
    <row r="526" spans="1:5">
      <c r="A526" s="446" t="s">
        <v>1852</v>
      </c>
      <c r="B526" s="448" t="s">
        <v>1853</v>
      </c>
      <c r="C526" s="446" t="s">
        <v>1854</v>
      </c>
      <c r="D526" s="446" t="s">
        <v>338</v>
      </c>
      <c r="E526" s="448" t="s">
        <v>1832</v>
      </c>
    </row>
    <row r="527" spans="1:5">
      <c r="A527" s="446" t="s">
        <v>1855</v>
      </c>
      <c r="B527" s="448" t="s">
        <v>1856</v>
      </c>
      <c r="C527" s="446" t="s">
        <v>1857</v>
      </c>
      <c r="D527" s="446" t="s">
        <v>334</v>
      </c>
      <c r="E527" s="448" t="s">
        <v>1832</v>
      </c>
    </row>
    <row r="528" spans="1:5">
      <c r="A528" s="446" t="s">
        <v>1858</v>
      </c>
      <c r="B528" s="448" t="s">
        <v>1859</v>
      </c>
      <c r="C528" s="446" t="s">
        <v>1149</v>
      </c>
      <c r="D528" s="446" t="s">
        <v>338</v>
      </c>
      <c r="E528" s="448" t="s">
        <v>1832</v>
      </c>
    </row>
    <row r="529" spans="1:5">
      <c r="A529" s="446" t="s">
        <v>1860</v>
      </c>
      <c r="B529" s="448" t="s">
        <v>1861</v>
      </c>
      <c r="C529" s="446" t="s">
        <v>1862</v>
      </c>
      <c r="D529" s="446" t="s">
        <v>338</v>
      </c>
      <c r="E529" s="448" t="s">
        <v>1832</v>
      </c>
    </row>
    <row r="530" spans="1:5">
      <c r="A530" s="446" t="s">
        <v>1863</v>
      </c>
      <c r="B530" s="448" t="s">
        <v>1864</v>
      </c>
      <c r="C530" s="446" t="s">
        <v>1865</v>
      </c>
      <c r="D530" s="446" t="s">
        <v>334</v>
      </c>
      <c r="E530" s="448" t="s">
        <v>1832</v>
      </c>
    </row>
    <row r="531" spans="1:5">
      <c r="A531" s="446" t="s">
        <v>1866</v>
      </c>
      <c r="B531" s="448" t="s">
        <v>1867</v>
      </c>
      <c r="C531" s="446" t="s">
        <v>1868</v>
      </c>
      <c r="D531" s="446" t="s">
        <v>338</v>
      </c>
      <c r="E531" s="448" t="s">
        <v>1832</v>
      </c>
    </row>
    <row r="532" spans="1:5">
      <c r="A532" s="446" t="s">
        <v>1869</v>
      </c>
      <c r="B532" s="448" t="s">
        <v>1870</v>
      </c>
      <c r="C532" s="446" t="s">
        <v>1871</v>
      </c>
      <c r="D532" s="446" t="s">
        <v>338</v>
      </c>
      <c r="E532" s="448" t="s">
        <v>1832</v>
      </c>
    </row>
    <row r="533" spans="1:5">
      <c r="A533" s="446" t="s">
        <v>1872</v>
      </c>
      <c r="B533" s="448" t="s">
        <v>1873</v>
      </c>
      <c r="C533" s="446" t="s">
        <v>1874</v>
      </c>
      <c r="D533" s="446" t="s">
        <v>362</v>
      </c>
      <c r="E533" s="448" t="s">
        <v>1832</v>
      </c>
    </row>
    <row r="534" spans="1:5">
      <c r="A534" s="446" t="s">
        <v>1875</v>
      </c>
      <c r="B534" s="448" t="s">
        <v>1876</v>
      </c>
      <c r="C534" s="446" t="s">
        <v>1877</v>
      </c>
      <c r="D534" s="446" t="s">
        <v>334</v>
      </c>
      <c r="E534" s="448" t="s">
        <v>1832</v>
      </c>
    </row>
    <row r="535" spans="1:5">
      <c r="A535" s="446" t="s">
        <v>1878</v>
      </c>
      <c r="B535" s="448" t="s">
        <v>1879</v>
      </c>
      <c r="C535" s="446" t="s">
        <v>1880</v>
      </c>
      <c r="D535" s="446" t="s">
        <v>338</v>
      </c>
      <c r="E535" s="448" t="s">
        <v>1832</v>
      </c>
    </row>
    <row r="536" spans="1:5">
      <c r="A536" s="446" t="s">
        <v>1881</v>
      </c>
      <c r="B536" s="448" t="s">
        <v>1882</v>
      </c>
      <c r="C536" s="446" t="s">
        <v>1883</v>
      </c>
      <c r="D536" s="446" t="s">
        <v>338</v>
      </c>
      <c r="E536" s="448" t="s">
        <v>1832</v>
      </c>
    </row>
    <row r="537" spans="1:5">
      <c r="A537" s="446" t="s">
        <v>1884</v>
      </c>
      <c r="B537" s="448" t="s">
        <v>1885</v>
      </c>
      <c r="C537" s="446" t="s">
        <v>1886</v>
      </c>
      <c r="D537" s="446" t="s">
        <v>334</v>
      </c>
      <c r="E537" s="448" t="s">
        <v>1832</v>
      </c>
    </row>
    <row r="538" spans="1:5">
      <c r="A538" s="446" t="s">
        <v>1887</v>
      </c>
      <c r="B538" s="448" t="s">
        <v>1888</v>
      </c>
      <c r="C538" s="446" t="s">
        <v>1889</v>
      </c>
      <c r="D538" s="446" t="s">
        <v>338</v>
      </c>
      <c r="E538" s="448" t="s">
        <v>1832</v>
      </c>
    </row>
    <row r="539" spans="1:5">
      <c r="A539" s="446" t="s">
        <v>1890</v>
      </c>
      <c r="B539" s="448" t="s">
        <v>1891</v>
      </c>
      <c r="C539" s="446" t="s">
        <v>1832</v>
      </c>
      <c r="D539" s="446" t="s">
        <v>334</v>
      </c>
      <c r="E539" s="448" t="s">
        <v>1832</v>
      </c>
    </row>
    <row r="540" spans="1:5">
      <c r="A540" s="446" t="s">
        <v>1892</v>
      </c>
      <c r="B540" s="448" t="s">
        <v>1893</v>
      </c>
      <c r="C540" s="446" t="s">
        <v>1894</v>
      </c>
      <c r="D540" s="446" t="s">
        <v>338</v>
      </c>
      <c r="E540" s="448" t="s">
        <v>1832</v>
      </c>
    </row>
    <row r="541" spans="1:5">
      <c r="A541" s="446" t="s">
        <v>1895</v>
      </c>
      <c r="B541" s="448" t="s">
        <v>1896</v>
      </c>
      <c r="C541" s="446" t="s">
        <v>1897</v>
      </c>
      <c r="D541" s="446" t="s">
        <v>338</v>
      </c>
      <c r="E541" s="448" t="s">
        <v>1832</v>
      </c>
    </row>
    <row r="542" spans="1:5">
      <c r="A542" s="446" t="s">
        <v>1898</v>
      </c>
      <c r="B542" s="448" t="s">
        <v>1899</v>
      </c>
      <c r="C542" s="446" t="s">
        <v>1900</v>
      </c>
      <c r="D542" s="446" t="s">
        <v>338</v>
      </c>
      <c r="E542" s="448" t="s">
        <v>1832</v>
      </c>
    </row>
    <row r="543" spans="1:5">
      <c r="A543" s="446" t="s">
        <v>1901</v>
      </c>
      <c r="B543" s="447" t="s">
        <v>1902</v>
      </c>
      <c r="C543" s="446" t="s">
        <v>1184</v>
      </c>
      <c r="D543" s="446" t="s">
        <v>320</v>
      </c>
      <c r="E543" s="448" t="s">
        <v>1184</v>
      </c>
    </row>
    <row r="544" spans="1:5">
      <c r="A544" s="446" t="s">
        <v>1903</v>
      </c>
      <c r="B544" s="448" t="s">
        <v>1904</v>
      </c>
      <c r="C544" s="446" t="s">
        <v>1905</v>
      </c>
      <c r="D544" s="446" t="s">
        <v>338</v>
      </c>
      <c r="E544" s="448" t="s">
        <v>1184</v>
      </c>
    </row>
    <row r="545" spans="1:5">
      <c r="A545" s="446" t="s">
        <v>1906</v>
      </c>
      <c r="B545" s="448" t="s">
        <v>1907</v>
      </c>
      <c r="C545" s="446" t="s">
        <v>1908</v>
      </c>
      <c r="D545" s="446" t="s">
        <v>338</v>
      </c>
      <c r="E545" s="448" t="s">
        <v>1184</v>
      </c>
    </row>
    <row r="546" spans="1:5">
      <c r="A546" s="446" t="s">
        <v>1909</v>
      </c>
      <c r="B546" s="448" t="s">
        <v>1910</v>
      </c>
      <c r="C546" s="446" t="s">
        <v>1911</v>
      </c>
      <c r="D546" s="446" t="s">
        <v>338</v>
      </c>
      <c r="E546" s="448" t="s">
        <v>1184</v>
      </c>
    </row>
    <row r="547" spans="1:5">
      <c r="A547" s="446" t="s">
        <v>1912</v>
      </c>
      <c r="B547" s="448" t="s">
        <v>1913</v>
      </c>
      <c r="C547" s="446" t="s">
        <v>1914</v>
      </c>
      <c r="D547" s="446" t="s">
        <v>324</v>
      </c>
      <c r="E547" s="448" t="s">
        <v>1184</v>
      </c>
    </row>
    <row r="548" spans="1:5">
      <c r="A548" s="446" t="s">
        <v>1915</v>
      </c>
      <c r="B548" s="448" t="s">
        <v>1916</v>
      </c>
      <c r="C548" s="446" t="s">
        <v>1917</v>
      </c>
      <c r="D548" s="446" t="s">
        <v>334</v>
      </c>
      <c r="E548" s="448" t="s">
        <v>1184</v>
      </c>
    </row>
    <row r="549" spans="1:5">
      <c r="A549" s="446" t="s">
        <v>1918</v>
      </c>
      <c r="B549" s="448" t="s">
        <v>1919</v>
      </c>
      <c r="C549" s="446" t="s">
        <v>1920</v>
      </c>
      <c r="D549" s="446" t="s">
        <v>334</v>
      </c>
      <c r="E549" s="448" t="s">
        <v>1184</v>
      </c>
    </row>
    <row r="550" spans="1:5">
      <c r="A550" s="446" t="s">
        <v>1921</v>
      </c>
      <c r="B550" s="448" t="s">
        <v>1922</v>
      </c>
      <c r="C550" s="446" t="s">
        <v>1923</v>
      </c>
      <c r="D550" s="446" t="s">
        <v>338</v>
      </c>
      <c r="E550" s="448" t="s">
        <v>1184</v>
      </c>
    </row>
    <row r="551" spans="1:5">
      <c r="A551" s="446" t="s">
        <v>1924</v>
      </c>
      <c r="B551" s="448" t="s">
        <v>1925</v>
      </c>
      <c r="C551" s="446" t="s">
        <v>1926</v>
      </c>
      <c r="D551" s="446" t="s">
        <v>334</v>
      </c>
      <c r="E551" s="448" t="s">
        <v>1184</v>
      </c>
    </row>
    <row r="552" spans="1:5">
      <c r="A552" s="446" t="s">
        <v>1927</v>
      </c>
      <c r="B552" s="448" t="s">
        <v>1928</v>
      </c>
      <c r="C552" s="446" t="s">
        <v>1929</v>
      </c>
      <c r="D552" s="446" t="s">
        <v>324</v>
      </c>
      <c r="E552" s="448" t="s">
        <v>1184</v>
      </c>
    </row>
    <row r="553" spans="1:5">
      <c r="A553" s="446" t="s">
        <v>1930</v>
      </c>
      <c r="B553" s="448" t="s">
        <v>1931</v>
      </c>
      <c r="C553" s="446" t="s">
        <v>1932</v>
      </c>
      <c r="D553" s="446" t="s">
        <v>334</v>
      </c>
      <c r="E553" s="448" t="s">
        <v>1184</v>
      </c>
    </row>
    <row r="554" spans="1:5">
      <c r="A554" s="446" t="s">
        <v>1933</v>
      </c>
      <c r="B554" s="448" t="s">
        <v>1934</v>
      </c>
      <c r="C554" s="446" t="s">
        <v>1935</v>
      </c>
      <c r="D554" s="446" t="s">
        <v>334</v>
      </c>
      <c r="E554" s="448" t="s">
        <v>1184</v>
      </c>
    </row>
    <row r="555" spans="1:5">
      <c r="A555" s="446" t="s">
        <v>1936</v>
      </c>
      <c r="B555" s="448" t="s">
        <v>1937</v>
      </c>
      <c r="C555" s="446" t="s">
        <v>1938</v>
      </c>
      <c r="D555" s="446" t="s">
        <v>324</v>
      </c>
      <c r="E555" s="448" t="s">
        <v>1184</v>
      </c>
    </row>
    <row r="556" spans="1:5">
      <c r="A556" s="446" t="s">
        <v>1939</v>
      </c>
      <c r="B556" s="448" t="s">
        <v>1940</v>
      </c>
      <c r="C556" s="446" t="s">
        <v>1941</v>
      </c>
      <c r="D556" s="446" t="s">
        <v>324</v>
      </c>
      <c r="E556" s="448" t="s">
        <v>1184</v>
      </c>
    </row>
    <row r="557" spans="1:5">
      <c r="A557" s="446" t="s">
        <v>1942</v>
      </c>
      <c r="B557" s="448" t="s">
        <v>1943</v>
      </c>
      <c r="C557" s="446" t="s">
        <v>1944</v>
      </c>
      <c r="D557" s="446" t="s">
        <v>334</v>
      </c>
      <c r="E557" s="448" t="s">
        <v>1184</v>
      </c>
    </row>
    <row r="558" spans="1:5">
      <c r="A558" s="446" t="s">
        <v>1945</v>
      </c>
      <c r="B558" s="448" t="s">
        <v>1946</v>
      </c>
      <c r="C558" s="446" t="s">
        <v>1947</v>
      </c>
      <c r="D558" s="446" t="s">
        <v>334</v>
      </c>
      <c r="E558" s="448" t="s">
        <v>1184</v>
      </c>
    </row>
    <row r="559" spans="1:5">
      <c r="A559" s="446" t="s">
        <v>1948</v>
      </c>
      <c r="B559" s="448" t="s">
        <v>1949</v>
      </c>
      <c r="C559" s="446" t="s">
        <v>1950</v>
      </c>
      <c r="D559" s="446" t="s">
        <v>338</v>
      </c>
      <c r="E559" s="448" t="s">
        <v>1184</v>
      </c>
    </row>
    <row r="560" spans="1:5">
      <c r="A560" s="446" t="s">
        <v>1951</v>
      </c>
      <c r="B560" s="448" t="s">
        <v>1952</v>
      </c>
      <c r="C560" s="446" t="s">
        <v>707</v>
      </c>
      <c r="D560" s="446" t="s">
        <v>338</v>
      </c>
      <c r="E560" s="448" t="s">
        <v>1184</v>
      </c>
    </row>
    <row r="561" spans="1:5">
      <c r="A561" s="446" t="s">
        <v>1953</v>
      </c>
      <c r="B561" s="448" t="s">
        <v>1954</v>
      </c>
      <c r="C561" s="446" t="s">
        <v>1955</v>
      </c>
      <c r="D561" s="446" t="s">
        <v>324</v>
      </c>
      <c r="E561" s="448" t="s">
        <v>1184</v>
      </c>
    </row>
    <row r="562" spans="1:5">
      <c r="A562" s="446" t="s">
        <v>1956</v>
      </c>
      <c r="B562" s="448" t="s">
        <v>1957</v>
      </c>
      <c r="C562" s="446" t="s">
        <v>1184</v>
      </c>
      <c r="D562" s="446" t="s">
        <v>338</v>
      </c>
      <c r="E562" s="448" t="s">
        <v>1184</v>
      </c>
    </row>
    <row r="563" spans="1:5">
      <c r="A563" s="446" t="s">
        <v>1958</v>
      </c>
      <c r="B563" s="448" t="s">
        <v>1959</v>
      </c>
      <c r="C563" s="446" t="s">
        <v>1960</v>
      </c>
      <c r="D563" s="446" t="s">
        <v>338</v>
      </c>
      <c r="E563" s="448" t="s">
        <v>1184</v>
      </c>
    </row>
    <row r="564" spans="1:5">
      <c r="A564" s="446" t="s">
        <v>1961</v>
      </c>
      <c r="B564" s="448" t="s">
        <v>1962</v>
      </c>
      <c r="C564" s="446" t="s">
        <v>1963</v>
      </c>
      <c r="D564" s="446" t="s">
        <v>338</v>
      </c>
      <c r="E564" s="448" t="s">
        <v>1184</v>
      </c>
    </row>
    <row r="565" spans="1:5">
      <c r="A565" s="446" t="s">
        <v>1964</v>
      </c>
      <c r="B565" s="447" t="s">
        <v>1965</v>
      </c>
      <c r="C565" s="446" t="s">
        <v>1826</v>
      </c>
      <c r="D565" s="446" t="s">
        <v>320</v>
      </c>
      <c r="E565" s="448" t="s">
        <v>1826</v>
      </c>
    </row>
    <row r="566" spans="1:5">
      <c r="A566" s="446" t="s">
        <v>1966</v>
      </c>
      <c r="B566" s="450" t="s">
        <v>1967</v>
      </c>
      <c r="C566" s="446" t="s">
        <v>1968</v>
      </c>
      <c r="D566" s="446" t="s">
        <v>338</v>
      </c>
      <c r="E566" s="450" t="s">
        <v>1826</v>
      </c>
    </row>
    <row r="567" spans="1:5">
      <c r="A567" s="446" t="s">
        <v>1969</v>
      </c>
      <c r="B567" s="448" t="s">
        <v>1970</v>
      </c>
      <c r="C567" s="446" t="s">
        <v>1971</v>
      </c>
      <c r="D567" s="446" t="s">
        <v>334</v>
      </c>
      <c r="E567" s="448" t="s">
        <v>1826</v>
      </c>
    </row>
    <row r="568" spans="1:5">
      <c r="A568" s="446" t="s">
        <v>1972</v>
      </c>
      <c r="B568" s="448" t="s">
        <v>1973</v>
      </c>
      <c r="C568" s="446" t="s">
        <v>1974</v>
      </c>
      <c r="D568" s="446" t="s">
        <v>338</v>
      </c>
      <c r="E568" s="448" t="s">
        <v>1826</v>
      </c>
    </row>
    <row r="569" spans="1:5">
      <c r="A569" s="446" t="s">
        <v>1975</v>
      </c>
      <c r="B569" s="448" t="s">
        <v>1976</v>
      </c>
      <c r="C569" s="446" t="s">
        <v>1977</v>
      </c>
      <c r="D569" s="446" t="s">
        <v>338</v>
      </c>
      <c r="E569" s="448" t="s">
        <v>1826</v>
      </c>
    </row>
    <row r="570" spans="1:5">
      <c r="A570" s="446" t="s">
        <v>1978</v>
      </c>
      <c r="B570" s="448" t="s">
        <v>1979</v>
      </c>
      <c r="C570" s="446" t="s">
        <v>1016</v>
      </c>
      <c r="D570" s="446" t="s">
        <v>338</v>
      </c>
      <c r="E570" s="448" t="s">
        <v>1826</v>
      </c>
    </row>
    <row r="571" spans="1:5">
      <c r="A571" s="446" t="s">
        <v>1980</v>
      </c>
      <c r="B571" s="448" t="s">
        <v>1981</v>
      </c>
      <c r="C571" s="446" t="s">
        <v>1982</v>
      </c>
      <c r="D571" s="446" t="s">
        <v>338</v>
      </c>
      <c r="E571" s="448" t="s">
        <v>1826</v>
      </c>
    </row>
    <row r="572" spans="1:5">
      <c r="A572" s="446" t="s">
        <v>1983</v>
      </c>
      <c r="B572" s="448" t="s">
        <v>1984</v>
      </c>
      <c r="C572" s="446" t="s">
        <v>907</v>
      </c>
      <c r="D572" s="446" t="s">
        <v>338</v>
      </c>
      <c r="E572" s="448" t="s">
        <v>1826</v>
      </c>
    </row>
    <row r="573" spans="1:5">
      <c r="A573" s="446" t="s">
        <v>1985</v>
      </c>
      <c r="B573" s="448" t="s">
        <v>1986</v>
      </c>
      <c r="C573" s="446" t="s">
        <v>1987</v>
      </c>
      <c r="D573" s="446" t="s">
        <v>362</v>
      </c>
      <c r="E573" s="448" t="s">
        <v>1826</v>
      </c>
    </row>
    <row r="574" spans="1:5">
      <c r="A574" s="446" t="s">
        <v>1988</v>
      </c>
      <c r="B574" s="448" t="s">
        <v>1989</v>
      </c>
      <c r="C574" s="446" t="s">
        <v>1990</v>
      </c>
      <c r="D574" s="446" t="s">
        <v>338</v>
      </c>
      <c r="E574" s="448" t="s">
        <v>1826</v>
      </c>
    </row>
    <row r="575" spans="1:5">
      <c r="A575" s="446" t="s">
        <v>1991</v>
      </c>
      <c r="B575" s="448" t="s">
        <v>1992</v>
      </c>
      <c r="C575" s="446" t="s">
        <v>1993</v>
      </c>
      <c r="D575" s="446" t="s">
        <v>338</v>
      </c>
      <c r="E575" s="448" t="s">
        <v>1826</v>
      </c>
    </row>
    <row r="576" spans="1:5">
      <c r="A576" s="446" t="s">
        <v>1994</v>
      </c>
      <c r="B576" s="448" t="s">
        <v>1995</v>
      </c>
      <c r="C576" s="446" t="s">
        <v>1996</v>
      </c>
      <c r="D576" s="446" t="s">
        <v>338</v>
      </c>
      <c r="E576" s="448" t="s">
        <v>1826</v>
      </c>
    </row>
    <row r="577" spans="1:5">
      <c r="A577" s="446" t="s">
        <v>1997</v>
      </c>
      <c r="B577" s="448" t="s">
        <v>1998</v>
      </c>
      <c r="C577" s="446" t="s">
        <v>1999</v>
      </c>
      <c r="D577" s="446" t="s">
        <v>338</v>
      </c>
      <c r="E577" s="448" t="s">
        <v>1826</v>
      </c>
    </row>
    <row r="578" spans="1:5">
      <c r="A578" s="446" t="s">
        <v>2000</v>
      </c>
      <c r="B578" s="448" t="s">
        <v>2001</v>
      </c>
      <c r="C578" s="446" t="s">
        <v>2002</v>
      </c>
      <c r="D578" s="446" t="s">
        <v>338</v>
      </c>
      <c r="E578" s="448" t="s">
        <v>1826</v>
      </c>
    </row>
    <row r="579" spans="1:5">
      <c r="A579" s="446" t="s">
        <v>2003</v>
      </c>
      <c r="B579" s="448" t="s">
        <v>2004</v>
      </c>
      <c r="C579" s="446" t="s">
        <v>2005</v>
      </c>
      <c r="D579" s="446" t="s">
        <v>338</v>
      </c>
      <c r="E579" s="448" t="s">
        <v>1826</v>
      </c>
    </row>
    <row r="580" spans="1:5">
      <c r="A580" s="446" t="s">
        <v>2006</v>
      </c>
      <c r="B580" s="448" t="s">
        <v>2007</v>
      </c>
      <c r="C580" s="446" t="s">
        <v>2008</v>
      </c>
      <c r="D580" s="446" t="s">
        <v>338</v>
      </c>
      <c r="E580" s="448" t="s">
        <v>1826</v>
      </c>
    </row>
    <row r="581" spans="1:5">
      <c r="A581" s="446" t="s">
        <v>2009</v>
      </c>
      <c r="B581" s="448" t="s">
        <v>2010</v>
      </c>
      <c r="C581" s="446" t="s">
        <v>660</v>
      </c>
      <c r="D581" s="446" t="s">
        <v>338</v>
      </c>
      <c r="E581" s="448" t="s">
        <v>1826</v>
      </c>
    </row>
    <row r="582" spans="1:5">
      <c r="A582" s="446" t="s">
        <v>2011</v>
      </c>
      <c r="B582" s="448" t="s">
        <v>2012</v>
      </c>
      <c r="C582" s="446" t="s">
        <v>2013</v>
      </c>
      <c r="D582" s="446" t="s">
        <v>338</v>
      </c>
      <c r="E582" s="448" t="s">
        <v>1826</v>
      </c>
    </row>
    <row r="583" spans="1:5">
      <c r="A583" s="446" t="s">
        <v>2014</v>
      </c>
      <c r="B583" s="448" t="s">
        <v>2015</v>
      </c>
      <c r="C583" s="446" t="s">
        <v>2016</v>
      </c>
      <c r="D583" s="446" t="s">
        <v>362</v>
      </c>
      <c r="E583" s="448" t="s">
        <v>1826</v>
      </c>
    </row>
    <row r="584" spans="1:5">
      <c r="A584" s="446" t="s">
        <v>2017</v>
      </c>
      <c r="B584" s="448" t="s">
        <v>2018</v>
      </c>
      <c r="C584" s="446" t="s">
        <v>2019</v>
      </c>
      <c r="D584" s="446" t="s">
        <v>338</v>
      </c>
      <c r="E584" s="448" t="s">
        <v>1826</v>
      </c>
    </row>
    <row r="585" spans="1:5">
      <c r="A585" s="446" t="s">
        <v>2020</v>
      </c>
      <c r="B585" s="448" t="s">
        <v>2021</v>
      </c>
      <c r="C585" s="446" t="s">
        <v>594</v>
      </c>
      <c r="D585" s="446" t="s">
        <v>334</v>
      </c>
      <c r="E585" s="448" t="s">
        <v>1826</v>
      </c>
    </row>
    <row r="586" spans="1:5">
      <c r="A586" s="446" t="s">
        <v>2022</v>
      </c>
      <c r="B586" s="448" t="s">
        <v>2023</v>
      </c>
      <c r="C586" s="446" t="s">
        <v>594</v>
      </c>
      <c r="D586" s="446" t="s">
        <v>338</v>
      </c>
      <c r="E586" s="448" t="s">
        <v>1826</v>
      </c>
    </row>
    <row r="587" spans="1:5">
      <c r="A587" s="446" t="s">
        <v>2024</v>
      </c>
      <c r="B587" s="448" t="s">
        <v>2025</v>
      </c>
      <c r="C587" s="446" t="s">
        <v>2026</v>
      </c>
      <c r="D587" s="446" t="s">
        <v>338</v>
      </c>
      <c r="E587" s="448" t="s">
        <v>1826</v>
      </c>
    </row>
  </sheetData>
  <pageMargins left="0.7" right="0.7" top="0.75" bottom="0.75" header="0.3" footer="0.3"/>
  <pageSetup orientation="portrait"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4" sqref="J4"/>
    </sheetView>
  </sheetViews>
  <sheetFormatPr defaultRowHeight="14.4"/>
  <cols>
    <col min="1" max="9" width="0" hidden="1" customWidth="1"/>
    <col min="10" max="10" width="125.6640625" customWidth="1"/>
    <col min="11" max="11" width="4" customWidth="1"/>
    <col min="12" max="12" width="125.6640625" customWidth="1"/>
  </cols>
  <sheetData>
    <row r="1" spans="1:12" ht="17.399999999999999">
      <c r="J1" s="629" t="s">
        <v>2293</v>
      </c>
      <c r="K1" s="629"/>
      <c r="L1" s="629"/>
    </row>
    <row r="3" spans="1:12" s="1" customFormat="1" ht="13.2">
      <c r="A3" s="443" t="str">
        <f ca="1">MID(CELL("filename",A4),FIND("]",CELL("filename",A4))+1,256)</f>
        <v>Notes</v>
      </c>
      <c r="B3" s="443">
        <f>ROW()</f>
        <v>3</v>
      </c>
      <c r="C3" s="443" t="str">
        <f>'Cover Page'!K6</f>
        <v>0122</v>
      </c>
      <c r="D3" s="443">
        <f>'Cover Page'!K4</f>
        <v>2023</v>
      </c>
      <c r="E3" s="443" t="s">
        <v>2031</v>
      </c>
      <c r="F3" s="443" t="s">
        <v>2291</v>
      </c>
      <c r="G3" s="443"/>
      <c r="H3" s="454">
        <f>'Cover Page'!M38</f>
        <v>0</v>
      </c>
      <c r="J3" s="575" t="s">
        <v>2294</v>
      </c>
    </row>
    <row r="4" spans="1:12" s="35" customFormat="1" ht="399.9" customHeight="1">
      <c r="A4" s="443" t="str">
        <f ca="1">MID(CELL("filename",A4),FIND("]",CELL("filename",A4))+1,256)</f>
        <v>Notes</v>
      </c>
      <c r="B4" s="443">
        <f>ROW()</f>
        <v>4</v>
      </c>
      <c r="C4" s="443" t="str">
        <f>'Cover Page'!K6</f>
        <v>0122</v>
      </c>
      <c r="D4" s="443">
        <f>'Cover Page'!K4</f>
        <v>2023</v>
      </c>
      <c r="E4" s="443" t="s">
        <v>2031</v>
      </c>
      <c r="F4" s="443" t="s">
        <v>2291</v>
      </c>
      <c r="G4" s="443" t="s">
        <v>121</v>
      </c>
      <c r="H4" s="454">
        <f>'Cover Page'!M38</f>
        <v>0</v>
      </c>
      <c r="J4" s="574" t="s">
        <v>2292</v>
      </c>
      <c r="K4" s="572"/>
      <c r="L4" s="573"/>
    </row>
    <row r="5" spans="1:12" s="35" customFormat="1" ht="399.9" customHeight="1">
      <c r="A5" s="443" t="str">
        <f t="shared" ref="A5:A8" ca="1" si="0">MID(CELL("filename",A5),FIND("]",CELL("filename",A5))+1,256)</f>
        <v>Notes</v>
      </c>
      <c r="B5" s="443">
        <f>ROW()</f>
        <v>5</v>
      </c>
      <c r="C5" s="443" t="str">
        <f>'Cover Page'!K6</f>
        <v>0122</v>
      </c>
      <c r="D5" s="443">
        <f>'Cover Page'!K4</f>
        <v>2023</v>
      </c>
      <c r="E5" s="443" t="s">
        <v>2031</v>
      </c>
      <c r="F5" s="443" t="s">
        <v>2291</v>
      </c>
      <c r="G5" s="443" t="s">
        <v>121</v>
      </c>
      <c r="H5" s="454">
        <f>'Cover Page'!M38</f>
        <v>0</v>
      </c>
      <c r="J5" s="573"/>
      <c r="K5" s="572"/>
      <c r="L5" s="573"/>
    </row>
    <row r="6" spans="1:12" s="35" customFormat="1" ht="0.75" customHeight="1">
      <c r="A6" s="443" t="str">
        <f t="shared" ca="1" si="0"/>
        <v>Notes</v>
      </c>
      <c r="B6" s="443">
        <f>ROW()</f>
        <v>6</v>
      </c>
      <c r="C6" s="443" t="str">
        <f>'Cover Page'!K6</f>
        <v>0122</v>
      </c>
      <c r="D6" s="443">
        <f>'Cover Page'!K4</f>
        <v>2023</v>
      </c>
      <c r="E6" s="443" t="s">
        <v>2031</v>
      </c>
      <c r="F6" s="443" t="s">
        <v>2291</v>
      </c>
      <c r="G6" s="443" t="s">
        <v>121</v>
      </c>
      <c r="H6" s="454">
        <f>'Cover Page'!M38</f>
        <v>0</v>
      </c>
      <c r="J6" s="188"/>
    </row>
    <row r="7" spans="1:12" s="1" customFormat="1" ht="13.2">
      <c r="A7" s="443" t="str">
        <f t="shared" ca="1" si="0"/>
        <v>Notes</v>
      </c>
      <c r="B7" s="443">
        <f>ROW()</f>
        <v>7</v>
      </c>
      <c r="C7" s="443" t="str">
        <f>'Cover Page'!K6</f>
        <v>0122</v>
      </c>
      <c r="D7" s="443">
        <f>'Cover Page'!K4</f>
        <v>2023</v>
      </c>
      <c r="E7" s="443" t="s">
        <v>2031</v>
      </c>
      <c r="F7" s="443" t="s">
        <v>2291</v>
      </c>
      <c r="G7" s="443" t="s">
        <v>121</v>
      </c>
      <c r="H7" s="454">
        <f>'Cover Page'!M38</f>
        <v>0</v>
      </c>
      <c r="J7" s="7"/>
    </row>
    <row r="8" spans="1:12" s="1" customFormat="1" ht="13.2">
      <c r="A8" s="443" t="str">
        <f t="shared" ca="1" si="0"/>
        <v>Notes</v>
      </c>
      <c r="B8" s="443">
        <f>ROW()</f>
        <v>8</v>
      </c>
      <c r="C8" s="443" t="str">
        <f>'Cover Page'!K6</f>
        <v>0122</v>
      </c>
      <c r="D8" s="443">
        <f>'Cover Page'!K4</f>
        <v>2023</v>
      </c>
      <c r="E8" s="443" t="s">
        <v>2031</v>
      </c>
      <c r="F8" s="443" t="s">
        <v>2291</v>
      </c>
      <c r="G8" s="443" t="s">
        <v>121</v>
      </c>
      <c r="H8" s="454">
        <f>'Cover Page'!M38</f>
        <v>0</v>
      </c>
      <c r="I8" s="1" t="s">
        <v>121</v>
      </c>
      <c r="J8" s="7"/>
    </row>
  </sheetData>
  <sheetProtection password="C7B6" sheet="1" objects="1" scenarios="1"/>
  <mergeCells count="1">
    <mergeCell ref="J1:L1"/>
  </mergeCells>
  <printOptions horizontalCentered="1" verticalCentered="1"/>
  <pageMargins left="0.2" right="0.2" top="0.25" bottom="0.25" header="0.3" footer="0.3"/>
  <pageSetup paperSize="5" scale="67" orientation="landscape" horizontalDpi="4294967294" verticalDpi="429496729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4A22FCD78652B4D8948EBAF17320CED" ma:contentTypeVersion="19" ma:contentTypeDescription="Create a new document." ma:contentTypeScope="" ma:versionID="77a0fb4b9582fe77cc5c52d80654b4cf">
  <xsd:schema xmlns:xsd="http://www.w3.org/2001/XMLSchema" xmlns:xs="http://www.w3.org/2001/XMLSchema" xmlns:p="http://schemas.microsoft.com/office/2006/metadata/properties" xmlns:ns1="http://schemas.microsoft.com/sharepoint/v3" xmlns:ns2="f6824e0b-5034-4f3f-bad6-9329c0bc8d3e" xmlns:ns3="d42f4c65-5d36-466e-b02e-46ee9a8d8f92" targetNamespace="http://schemas.microsoft.com/office/2006/metadata/properties" ma:root="true" ma:fieldsID="90fa0054d99d038df21f6ad3a6b76867" ns1:_="" ns2:_="" ns3:_="">
    <xsd:import namespace="http://schemas.microsoft.com/sharepoint/v3"/>
    <xsd:import namespace="f6824e0b-5034-4f3f-bad6-9329c0bc8d3e"/>
    <xsd:import namespace="d42f4c65-5d36-466e-b02e-46ee9a8d8f9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LengthInSeconds"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Unified Compliance Policy Properties" ma:hidden="true" ma:internalName="_ip_UnifiedCompliancePolicyProperties">
      <xsd:simpleType>
        <xsd:restriction base="dms:Note"/>
      </xsd:simpleType>
    </xsd:element>
    <xsd:element name="_ip_UnifiedCompliancePolicyUIAction" ma:index="1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6824e0b-5034-4f3f-bad6-9329c0bc8d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fa40a54-7f44-4bc2-bd04-14b0123a3d3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2f4c65-5d36-466e-b02e-46ee9a8d8f92"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f8419398-0933-4e42-bd20-3713ccf7fb92}" ma:internalName="TaxCatchAll" ma:showField="CatchAllData" ma:web="d42f4c65-5d36-466e-b02e-46ee9a8d8f9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6824e0b-5034-4f3f-bad6-9329c0bc8d3e">
      <Terms xmlns="http://schemas.microsoft.com/office/infopath/2007/PartnerControls"/>
    </lcf76f155ced4ddcb4097134ff3c332f>
    <_ip_UnifiedCompliancePolicyUIAction xmlns="http://schemas.microsoft.com/sharepoint/v3" xsi:nil="true"/>
    <TaxCatchAll xmlns="d42f4c65-5d36-466e-b02e-46ee9a8d8f92"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9B776C5-0B3B-492D-86F7-AA44C287B2A5}"/>
</file>

<file path=customXml/itemProps2.xml><?xml version="1.0" encoding="utf-8"?>
<ds:datastoreItem xmlns:ds="http://schemas.openxmlformats.org/officeDocument/2006/customXml" ds:itemID="{F1D84CA7-A197-4249-98C9-9D6527B2952F}"/>
</file>

<file path=customXml/itemProps3.xml><?xml version="1.0" encoding="utf-8"?>
<ds:datastoreItem xmlns:ds="http://schemas.openxmlformats.org/officeDocument/2006/customXml" ds:itemID="{E7A5643D-F77E-4C04-8391-E153F0665A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14</vt:i4>
      </vt:variant>
    </vt:vector>
  </HeadingPairs>
  <TitlesOfParts>
    <vt:vector size="30" baseType="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 Absence Liability</vt:lpstr>
      <vt:lpstr>UFB-10 Debt</vt:lpstr>
      <vt:lpstr>UFB-11 Shared Services</vt:lpstr>
      <vt:lpstr>UFB-12 Auth. &amp; Fire Dist.</vt:lpstr>
      <vt:lpstr>muni</vt:lpstr>
      <vt:lpstr>Notes</vt:lpstr>
      <vt:lpstr>'Cover Page'!Print_Area</vt:lpstr>
      <vt:lpstr>Notes!Print_Area</vt:lpstr>
      <vt:lpstr>'UFB-1 Tax Impact'!Print_Area</vt:lpstr>
      <vt:lpstr>'UFB-10 Debt'!Print_Area</vt:lpstr>
      <vt:lpstr>'UFB-11 Shared Services'!Print_Area</vt:lpstr>
      <vt:lpstr>'UFB-12 Auth. &amp; Fire Dist.'!Print_Area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 Absence Liability'!Print_Area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Amy Stover</cp:lastModifiedBy>
  <cp:lastPrinted>2024-03-22T14:28:32Z</cp:lastPrinted>
  <dcterms:created xsi:type="dcterms:W3CDTF">2014-08-15T14:29:15Z</dcterms:created>
  <dcterms:modified xsi:type="dcterms:W3CDTF">2024-03-22T14:30:09Z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0x01010014A22FCD78652B4D8948EBAF17320CED</vt:lpwstr>
  </property>
</Properties>
</file>